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a2560 - Výtah v objektu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'aa2560 - Výtah v objektu ...'!$C$127:$K$207</definedName>
    <definedName name="_xlnm.Print_Area" localSheetId="1">'aa2560 - Výtah v objektu ...'!$C$4:$J$76,'aa2560 - Výtah v objektu ...'!$C$82:$J$111,'aa2560 - Výtah v objektu ...'!$C$117:$K$207</definedName>
    <definedName name="_xlnm.Print_Titles" localSheetId="1">'aa2560 - Výtah v objektu ...'!$127:$127</definedName>
  </definedNames>
  <calcPr/>
</workbook>
</file>

<file path=xl/calcChain.xml><?xml version="1.0" encoding="utf-8"?>
<calcChain xmlns="http://schemas.openxmlformats.org/spreadsheetml/2006/main">
  <c i="2" r="J35"/>
  <c r="J34"/>
  <c i="1" r="AY95"/>
  <c i="2" r="J33"/>
  <c i="1" r="AX95"/>
  <c i="2" r="BI207"/>
  <c r="BH207"/>
  <c r="BG207"/>
  <c r="BF207"/>
  <c r="T207"/>
  <c r="T206"/>
  <c r="R207"/>
  <c r="R206"/>
  <c r="P207"/>
  <c r="P206"/>
  <c r="BK207"/>
  <c r="BK206"/>
  <c r="J206"/>
  <c r="J207"/>
  <c r="BE207"/>
  <c r="J110"/>
  <c r="BI205"/>
  <c r="BH205"/>
  <c r="BG205"/>
  <c r="BF205"/>
  <c r="T205"/>
  <c r="T204"/>
  <c r="T203"/>
  <c r="R205"/>
  <c r="R204"/>
  <c r="R203"/>
  <c r="P205"/>
  <c r="P204"/>
  <c r="P203"/>
  <c r="BK205"/>
  <c r="BK204"/>
  <c r="J204"/>
  <c r="BK203"/>
  <c r="J203"/>
  <c r="J205"/>
  <c r="BE205"/>
  <c r="J109"/>
  <c r="J108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T199"/>
  <c r="R200"/>
  <c r="R199"/>
  <c r="P200"/>
  <c r="P199"/>
  <c r="BK200"/>
  <c r="BK199"/>
  <c r="J199"/>
  <c r="J200"/>
  <c r="BE200"/>
  <c r="J107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T192"/>
  <c r="R193"/>
  <c r="R192"/>
  <c r="P193"/>
  <c r="P192"/>
  <c r="BK193"/>
  <c r="BK192"/>
  <c r="J192"/>
  <c r="J193"/>
  <c r="BE193"/>
  <c r="J106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T181"/>
  <c r="R182"/>
  <c r="R181"/>
  <c r="P182"/>
  <c r="P181"/>
  <c r="BK182"/>
  <c r="BK181"/>
  <c r="J181"/>
  <c r="J182"/>
  <c r="BE182"/>
  <c r="J105"/>
  <c r="BI180"/>
  <c r="BH180"/>
  <c r="BG180"/>
  <c r="BF180"/>
  <c r="T180"/>
  <c r="T179"/>
  <c r="R180"/>
  <c r="R179"/>
  <c r="P180"/>
  <c r="P179"/>
  <c r="BK180"/>
  <c r="BK179"/>
  <c r="J179"/>
  <c r="J180"/>
  <c r="BE180"/>
  <c r="J104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T175"/>
  <c r="R176"/>
  <c r="R175"/>
  <c r="P176"/>
  <c r="P175"/>
  <c r="BK176"/>
  <c r="BK175"/>
  <c r="J175"/>
  <c r="J176"/>
  <c r="BE176"/>
  <c r="J103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T165"/>
  <c r="T164"/>
  <c r="R166"/>
  <c r="R165"/>
  <c r="R164"/>
  <c r="P166"/>
  <c r="P165"/>
  <c r="P164"/>
  <c r="BK166"/>
  <c r="BK165"/>
  <c r="J165"/>
  <c r="BK164"/>
  <c r="J164"/>
  <c r="J166"/>
  <c r="BE166"/>
  <c r="J102"/>
  <c r="J101"/>
  <c r="BI163"/>
  <c r="BH163"/>
  <c r="BG163"/>
  <c r="BF163"/>
  <c r="T163"/>
  <c r="T162"/>
  <c r="R163"/>
  <c r="R162"/>
  <c r="P163"/>
  <c r="P162"/>
  <c r="BK163"/>
  <c r="BK162"/>
  <c r="J162"/>
  <c r="J163"/>
  <c r="BE163"/>
  <c r="J100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T154"/>
  <c r="R155"/>
  <c r="R154"/>
  <c r="P155"/>
  <c r="P154"/>
  <c r="BK155"/>
  <c r="BK154"/>
  <c r="J154"/>
  <c r="J155"/>
  <c r="BE155"/>
  <c r="J99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49"/>
  <c r="BH149"/>
  <c r="BG149"/>
  <c r="BF149"/>
  <c r="T149"/>
  <c r="T148"/>
  <c r="R149"/>
  <c r="R148"/>
  <c r="P149"/>
  <c r="P148"/>
  <c r="BK149"/>
  <c r="BK148"/>
  <c r="J148"/>
  <c r="J149"/>
  <c r="BE149"/>
  <c r="J98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T133"/>
  <c r="R134"/>
  <c r="R133"/>
  <c r="P134"/>
  <c r="P133"/>
  <c r="BK134"/>
  <c r="BK133"/>
  <c r="J133"/>
  <c r="J134"/>
  <c r="BE134"/>
  <c r="J97"/>
  <c r="BI131"/>
  <c r="F35"/>
  <c i="1" r="BD95"/>
  <c i="2" r="BH131"/>
  <c r="F34"/>
  <c i="1" r="BC95"/>
  <c i="2" r="BG131"/>
  <c r="F33"/>
  <c i="1" r="BB95"/>
  <c i="2" r="BF131"/>
  <c r="J32"/>
  <c i="1" r="AW95"/>
  <c i="2" r="F32"/>
  <c i="1" r="BA95"/>
  <c i="2" r="T131"/>
  <c r="T130"/>
  <c r="T129"/>
  <c r="T128"/>
  <c r="R131"/>
  <c r="R130"/>
  <c r="R129"/>
  <c r="R128"/>
  <c r="P131"/>
  <c r="P130"/>
  <c r="P129"/>
  <c r="P128"/>
  <c i="1" r="AU95"/>
  <c i="2" r="BK131"/>
  <c r="BK130"/>
  <c r="J130"/>
  <c r="BK129"/>
  <c r="J129"/>
  <c r="BK128"/>
  <c r="J128"/>
  <c r="J94"/>
  <c r="J28"/>
  <c i="1" r="AG95"/>
  <c i="2" r="J131"/>
  <c r="BE131"/>
  <c r="J31"/>
  <c i="1" r="AV95"/>
  <c i="2" r="F31"/>
  <c i="1" r="AZ95"/>
  <c i="2" r="J96"/>
  <c r="J95"/>
  <c r="J125"/>
  <c r="J124"/>
  <c r="F124"/>
  <c r="F122"/>
  <c r="E120"/>
  <c r="J90"/>
  <c r="J89"/>
  <c r="F89"/>
  <c r="F87"/>
  <c r="E85"/>
  <c r="J37"/>
  <c r="J16"/>
  <c r="E16"/>
  <c r="F125"/>
  <c r="F90"/>
  <c r="J15"/>
  <c r="J10"/>
  <c r="J122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<sst xmlns="http://schemas.openxmlformats.org/spreadsheetml/2006/main">
  <si>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</si>
  <si>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</si>
  <si>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</si>
  <si>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</si>
  <si>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</si>
  <si>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{8a4092a2-912e-4fd7-9dc8-c93ecc015788}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</si>
  <si>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</si>
  <si>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</si>
  <si>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</si>
  <si>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</si>
  <si>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</si>
  <si>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</si>
  <si>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</si>
  <si>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</si>
  <si>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aa2560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</si>
  <si>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</si>
  <si>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</si>
  <si>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Výtah v objektu ZŠ F-M, ČSA 570</t>
  </si>
  <si>
    <t>KSO:</t>
  </si>
  <si>
    <t>CC-CZ:</t>
  </si>
  <si>
    <t>Místo:</t>
  </si>
  <si>
    <t>Frýdek-Místek</t>
  </si>
  <si>
    <t>Datum:</t>
  </si>
  <si>
    <t>31. 10. 2019</t>
  </si>
  <si>
    <t>Zadavatel:</t>
  </si>
  <si>
    <t>IČ:</t>
  </si>
  <si>
    <t>Statutární město Frýdek-Místek</t>
  </si>
  <si>
    <t>DIČ:</t>
  </si>
  <si>
    <t>Uchazeč:</t>
  </si>
  <si>
    <t>Vyplň údaj</t>
  </si>
  <si>
    <t>Projektant:</t>
  </si>
  <si>
    <t>24306606</t>
  </si>
  <si>
    <t>CIVIL PROJECTS s.r.o.</t>
  </si>
  <si>
    <t>True</t>
  </si>
  <si>
    <t>Zpracovatel:</t>
  </si>
  <si>
    <t>Ing. Zdeněk Loup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</si>
  <si>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</si>
  <si>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</si>
  <si>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</si>
  <si>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</si>
  <si>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</si>
  <si>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</si>
  <si>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</si>
  <si>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</si>
  <si>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</si>
  <si>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</si>
  <si>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</si>
  <si>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</si>
  <si>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</si>
  <si>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</si>
  <si>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</si>
  <si>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</si>
  <si>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</si>
  <si>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</si>
  <si>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</si>
  <si>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</si>
  <si>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</si>
  <si>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</si>
  <si>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</si>
  <si>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</si>
  <si>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</si>
  <si>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</si>
  <si>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</si>
  <si>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</si>
  <si>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</si>
  <si>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</si>
  <si>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</si>
  <si>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</si>
  <si>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</si>
  <si>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</si>
  <si>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</si>
  <si>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</si>
  <si>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</si>
  <si>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</si>
  <si>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</si>
  <si>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</si>
  <si>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</si>
  <si>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</si>
  <si>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</si>
  <si>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</si>
  <si>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</si>
  <si>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</si>
  <si>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</si>
  <si>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</si>
  <si>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</si>
  <si>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</si>
  <si>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</si>
  <si>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</si>
  <si>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</si>
  <si>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</si>
  <si>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</si>
  <si>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</si>
  <si>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</si>
  <si>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</si>
  <si>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</si>
  <si>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</si>
  <si>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</si>
  <si>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</si>
  <si>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</si>
  <si>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</si>
  <si>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</si>
  <si>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</si>
  <si>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</si>
  <si>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</si>
  <si>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M - M</t>
  </si>
  <si>
    <t xml:space="preserve">    21-M - Elektromontáže</t>
  </si>
  <si>
    <t xml:space="preserve">    60-M - Montáže technologických zařízení - výtah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</si>
  <si>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</si>
  <si>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</si>
  <si>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</si>
  <si>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</si>
  <si>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</si>
  <si>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</si>
  <si>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</si>
  <si>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</si>
  <si>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</si>
  <si>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</si>
  <si>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</si>
  <si>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</si>
  <si>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</si>
  <si>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</si>
  <si>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</si>
  <si>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</si>
  <si>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</si>
  <si>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</si>
  <si>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132301401</t>
  </si>
  <si>
    <t>Hloubená vykopávka pod základy v hornině tř. 4</t>
  </si>
  <si>
    <t>m3</t>
  </si>
  <si>
    <t>CS ÚRS 2019 01</t>
  </si>
  <si>
    <t>4</t>
  </si>
  <si>
    <t>190908580</t>
  </si>
  <si>
    <t>VV</t>
  </si>
  <si>
    <t>1,8*1,8*0,2</t>
  </si>
  <si>
    <t>Zakládání</t>
  </si>
  <si>
    <t>273313511</t>
  </si>
  <si>
    <t>Základové desky z betonu tř. C 12/15</t>
  </si>
  <si>
    <t>-956552513</t>
  </si>
  <si>
    <t>1,8*1,8*0,1</t>
  </si>
  <si>
    <t>3</t>
  </si>
  <si>
    <t>273321411</t>
  </si>
  <si>
    <t>Základové desky ze ŽB bez zvýšených nároků na prostředí tř. C 20/25</t>
  </si>
  <si>
    <t>1174953580</t>
  </si>
  <si>
    <t>1,55*1,65*0,25</t>
  </si>
  <si>
    <t>273361821</t>
  </si>
  <si>
    <t>Výztuž základových desek betonářskou ocelí 10 505 (R)</t>
  </si>
  <si>
    <t>t</t>
  </si>
  <si>
    <t>603899404</t>
  </si>
  <si>
    <t>50/1000</t>
  </si>
  <si>
    <t>5</t>
  </si>
  <si>
    <t>273362021</t>
  </si>
  <si>
    <t>Výztuž základových desek svařovanými sítěmi Kari</t>
  </si>
  <si>
    <t>1432574305</t>
  </si>
  <si>
    <t>7,90*6/1000</t>
  </si>
  <si>
    <t>6</t>
  </si>
  <si>
    <t>274351121</t>
  </si>
  <si>
    <t>Zřízení bednění základových pasů rovného</t>
  </si>
  <si>
    <t>m2</t>
  </si>
  <si>
    <t>528630607</t>
  </si>
  <si>
    <t>0,4*7</t>
  </si>
  <si>
    <t>7</t>
  </si>
  <si>
    <t>274351122</t>
  </si>
  <si>
    <t>Odstranění bednění základových pasů rovného</t>
  </si>
  <si>
    <t>-1155554502</t>
  </si>
  <si>
    <t>8</t>
  </si>
  <si>
    <t>274321411</t>
  </si>
  <si>
    <t>Základové pasy ze ŽB bez zvýšených nároků na prostředí tř. C 20/25</t>
  </si>
  <si>
    <t>-208288142</t>
  </si>
  <si>
    <t>P</t>
  </si>
  <si>
    <t>Poznámka k položce:_x000d_
boční stěny</t>
  </si>
  <si>
    <t>0,4*0,15*7</t>
  </si>
  <si>
    <t>9</t>
  </si>
  <si>
    <t>Ostatní konstrukce a práce, bourání</t>
  </si>
  <si>
    <t>981511114</t>
  </si>
  <si>
    <t>Demolice konstrukcí objektů z betonu železového postupným rozebíráním</t>
  </si>
  <si>
    <t>1371944307</t>
  </si>
  <si>
    <t>2*2*0,1+1,8*1,8*0,2</t>
  </si>
  <si>
    <t>10</t>
  </si>
  <si>
    <t>OST1</t>
  </si>
  <si>
    <t>Úprava ocelového zábradlí, odřezání, zavaření, nátěr</t>
  </si>
  <si>
    <t>Nh</t>
  </si>
  <si>
    <t>625013335</t>
  </si>
  <si>
    <t>11</t>
  </si>
  <si>
    <t>OST2</t>
  </si>
  <si>
    <t>Úprava stávající dlažby a stěrky pod zábradlím</t>
  </si>
  <si>
    <t>-874536429</t>
  </si>
  <si>
    <t>12</t>
  </si>
  <si>
    <t>OTV</t>
  </si>
  <si>
    <t>Vytvoření otvoru v SDK stěně</t>
  </si>
  <si>
    <t>708138133</t>
  </si>
  <si>
    <t>997</t>
  </si>
  <si>
    <t>Přesun sutě</t>
  </si>
  <si>
    <t>13</t>
  </si>
  <si>
    <t>997013211</t>
  </si>
  <si>
    <t>Vnitrostaveništní doprava suti a vybouraných hmot pro budovy v do 6 m ručně</t>
  </si>
  <si>
    <t>-1560115160</t>
  </si>
  <si>
    <t>14</t>
  </si>
  <si>
    <t>997013501</t>
  </si>
  <si>
    <t>Odvoz suti a vybouraných hmot na skládku nebo meziskládku do 1 km se složením</t>
  </si>
  <si>
    <t>1183505776</t>
  </si>
  <si>
    <t>997013509</t>
  </si>
  <si>
    <t>Příplatek k odvozu suti a vybouraných hmot na skládku ZKD 1 km přes 1 km</t>
  </si>
  <si>
    <t>1811192322</t>
  </si>
  <si>
    <t>Poznámka k položce:_x000d_
další 5 km</t>
  </si>
  <si>
    <t>2,667*5 'Přepočtené koeficientem množství</t>
  </si>
  <si>
    <t>16</t>
  </si>
  <si>
    <t>997013802</t>
  </si>
  <si>
    <t>Poplatek za uložení na skládce (skládkovné) stavebního odpadu železobetonového kód odpadu 170 101</t>
  </si>
  <si>
    <t>-1761000430</t>
  </si>
  <si>
    <t>17</t>
  </si>
  <si>
    <t>997013807</t>
  </si>
  <si>
    <t>Poplatek za uložení na skládce (skládkovné) stavebního odpadu keramického kód odpadu 170 103</t>
  </si>
  <si>
    <t>-530261167</t>
  </si>
  <si>
    <t>998</t>
  </si>
  <si>
    <t>Přesun hmot</t>
  </si>
  <si>
    <t>18</t>
  </si>
  <si>
    <t>998018001</t>
  </si>
  <si>
    <t>Přesun hmot ruční pro budovy v do 6 m</t>
  </si>
  <si>
    <t>-285735318</t>
  </si>
  <si>
    <t>PSV</t>
  </si>
  <si>
    <t>Práce a dodávky PSV</t>
  </si>
  <si>
    <t>711</t>
  </si>
  <si>
    <t>Izolace proti vodě, vlhkosti a plynům</t>
  </si>
  <si>
    <t>19</t>
  </si>
  <si>
    <t>711111051</t>
  </si>
  <si>
    <t>Provedení izolace proti zemní vlhkosti vodorovné za studena 2x nátěr tekutou elastickou hydroizolací</t>
  </si>
  <si>
    <t>CS ÚRS 2017 01</t>
  </si>
  <si>
    <t>-1091167442</t>
  </si>
  <si>
    <t>1,55*1,65</t>
  </si>
  <si>
    <t>20</t>
  </si>
  <si>
    <t>711112051</t>
  </si>
  <si>
    <t>Provedení izolace proti zemní vlhkosti svislé za studena 2x nátěr tekutou elastickou hydroizolací</t>
  </si>
  <si>
    <t>-1854507984</t>
  </si>
  <si>
    <t>M</t>
  </si>
  <si>
    <t>245510400</t>
  </si>
  <si>
    <t>systém hydroizolační - tekutá lepenka bal. 6 kg</t>
  </si>
  <si>
    <t>kg</t>
  </si>
  <si>
    <t>32</t>
  </si>
  <si>
    <t>1327077833</t>
  </si>
  <si>
    <t>Poznámka k položce:_x000d_
spotřeba 2 kg/m2</t>
  </si>
  <si>
    <t>5,358*2 'Přepočtené koeficientem množství</t>
  </si>
  <si>
    <t>22</t>
  </si>
  <si>
    <t>590542230</t>
  </si>
  <si>
    <t>páska izolační rohová role 30 m</t>
  </si>
  <si>
    <t>m</t>
  </si>
  <si>
    <t>-951325640</t>
  </si>
  <si>
    <t>(1,55+1,65)*2+0,4*4</t>
  </si>
  <si>
    <t>763</t>
  </si>
  <si>
    <t>Konstrukce suché výstavby</t>
  </si>
  <si>
    <t>23</t>
  </si>
  <si>
    <t>763111411</t>
  </si>
  <si>
    <t>SDK příčka tl 100 mm profil CW+UW 50 desky 2xA 12,5 TI 50 mm EI 60 Rw 50 dB</t>
  </si>
  <si>
    <t>1427118286</t>
  </si>
  <si>
    <t>24</t>
  </si>
  <si>
    <t>763181311</t>
  </si>
  <si>
    <t>Montáž jednokřídlové kovové zárubně v do 2,75 m SDK příčka</t>
  </si>
  <si>
    <t>kus</t>
  </si>
  <si>
    <t>-643600675</t>
  </si>
  <si>
    <t>25</t>
  </si>
  <si>
    <t>55331522</t>
  </si>
  <si>
    <t>zárubeň ocelová pro sádrokarton 100 800 levá,pravá</t>
  </si>
  <si>
    <t>1163419901</t>
  </si>
  <si>
    <t>766</t>
  </si>
  <si>
    <t>Konstrukce truhlářské</t>
  </si>
  <si>
    <t>26</t>
  </si>
  <si>
    <t>766660001</t>
  </si>
  <si>
    <t>Montáž dveřních křídel otvíravých jednokřídlových š do 0,8 m do ocelové zárubně</t>
  </si>
  <si>
    <t>1112172559</t>
  </si>
  <si>
    <t>771</t>
  </si>
  <si>
    <t>Podlahy z dlaždic</t>
  </si>
  <si>
    <t>27</t>
  </si>
  <si>
    <t>771573810</t>
  </si>
  <si>
    <t>Demontáž podlah z dlaždic keramických lepených</t>
  </si>
  <si>
    <t>-568952172</t>
  </si>
  <si>
    <t>2*2</t>
  </si>
  <si>
    <t>28</t>
  </si>
  <si>
    <t>771111011</t>
  </si>
  <si>
    <t>Vysátí podkladu před pokládkou dlažby</t>
  </si>
  <si>
    <t>-1275943935</t>
  </si>
  <si>
    <t>3*3+0,15*7</t>
  </si>
  <si>
    <t>29</t>
  </si>
  <si>
    <t>771121011</t>
  </si>
  <si>
    <t>Nátěr penetrační na podlahu</t>
  </si>
  <si>
    <t>675920670</t>
  </si>
  <si>
    <t>30</t>
  </si>
  <si>
    <t>771574111</t>
  </si>
  <si>
    <t>Montáž podlah keramických hladkých lepených flexibilním lepidlem do 9 ks/m2</t>
  </si>
  <si>
    <t>-822154490</t>
  </si>
  <si>
    <t>31</t>
  </si>
  <si>
    <t>59761011</t>
  </si>
  <si>
    <t>dlažba keramická slinutá hladká do interiéru i exteriéru do 9ks/m2</t>
  </si>
  <si>
    <t>-1555359607</t>
  </si>
  <si>
    <t>10,05*1,1 'Přepočtené koeficientem množství</t>
  </si>
  <si>
    <t>998771101</t>
  </si>
  <si>
    <t>Přesun hmot tonážní pro podlahy z dlaždic v objektech v do 6 m</t>
  </si>
  <si>
    <t>-65790204</t>
  </si>
  <si>
    <t>33</t>
  </si>
  <si>
    <t>998771181</t>
  </si>
  <si>
    <t>Příplatek k přesunu hmot tonážní 771 prováděný bez použití mechanizace</t>
  </si>
  <si>
    <t>-956060848</t>
  </si>
  <si>
    <t>783</t>
  </si>
  <si>
    <t>Dokončovací práce - nátěry</t>
  </si>
  <si>
    <t>34</t>
  </si>
  <si>
    <t>783301313</t>
  </si>
  <si>
    <t>Odmaštění zámečnických konstrukcí ředidlovým odmašťovačem</t>
  </si>
  <si>
    <t>759624181</t>
  </si>
  <si>
    <t>35</t>
  </si>
  <si>
    <t>783301401</t>
  </si>
  <si>
    <t>Ometení zámečnických konstrukcí</t>
  </si>
  <si>
    <t>-1726192020</t>
  </si>
  <si>
    <t>36</t>
  </si>
  <si>
    <t>783314101</t>
  </si>
  <si>
    <t>Základní jednonásobný syntetický nátěr zámečnických konstrukcí</t>
  </si>
  <si>
    <t>-14337929</t>
  </si>
  <si>
    <t>Poznámka k položce:_x000d_
zárubeň</t>
  </si>
  <si>
    <t>37</t>
  </si>
  <si>
    <t>783315101</t>
  </si>
  <si>
    <t>Mezinátěr jednonásobný syntetický standardní zámečnických konstrukcí</t>
  </si>
  <si>
    <t>-1723755736</t>
  </si>
  <si>
    <t>38</t>
  </si>
  <si>
    <t>783317101</t>
  </si>
  <si>
    <t>Krycí jednonásobný syntetický standardní nátěr zámečnických konstrukcí</t>
  </si>
  <si>
    <t>-588176670</t>
  </si>
  <si>
    <t>784</t>
  </si>
  <si>
    <t>Dokončovací práce - malby a tapety</t>
  </si>
  <si>
    <t>39</t>
  </si>
  <si>
    <t>784111031</t>
  </si>
  <si>
    <t>Omytí podkladu v místnostech výšky do 3,80 m</t>
  </si>
  <si>
    <t>818597388</t>
  </si>
  <si>
    <t>40</t>
  </si>
  <si>
    <t>784181101</t>
  </si>
  <si>
    <t>Základní akrylátová jednonásobná penetrace podkladu v místnostech výšky do 3,80m</t>
  </si>
  <si>
    <t>1681006779</t>
  </si>
  <si>
    <t>41</t>
  </si>
  <si>
    <t>784221101</t>
  </si>
  <si>
    <t xml:space="preserve">Dvojnásobné bílé malby  ze směsí za sucha dobře otěruvzdorných v místnostech do 3,80 m</t>
  </si>
  <si>
    <t>1695848459</t>
  </si>
  <si>
    <t>21-M</t>
  </si>
  <si>
    <t>Elektromontáže</t>
  </si>
  <si>
    <t>42</t>
  </si>
  <si>
    <t>ELEKTRO</t>
  </si>
  <si>
    <t>Silnoproudá elektrotechnika - viz. samostatný soupis prací</t>
  </si>
  <si>
    <t>clk</t>
  </si>
  <si>
    <t>64</t>
  </si>
  <si>
    <t>-1365501554</t>
  </si>
  <si>
    <t>60-M</t>
  </si>
  <si>
    <t>Montáže technologických zařízení - výtah</t>
  </si>
  <si>
    <t>43</t>
  </si>
  <si>
    <t>VYTAH</t>
  </si>
  <si>
    <t>Dodávka a montáž výtahu - viz. samostatný soupis prací</t>
  </si>
  <si>
    <t>128744444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</si>
</sst>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31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33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33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8"/>
    </row>
    <row r="29" s="2" customFormat="1" ht="14.4" customHeight="1">
      <c r="B29" s="42"/>
      <c r="C29" s="43"/>
      <c r="D29" s="29" t="s">
        <v>41</v>
      </c>
      <c r="E29" s="43"/>
      <c r="F29" s="29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2" customFormat="1" ht="14.4" customHeight="1">
      <c r="B30" s="42"/>
      <c r="C30" s="43"/>
      <c r="D30" s="43"/>
      <c r="E30" s="43"/>
      <c r="F30" s="29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2" customFormat="1" ht="14.4" customHeight="1">
      <c r="B31" s="42"/>
      <c r="C31" s="43"/>
      <c r="D31" s="43"/>
      <c r="E31" s="43"/>
      <c r="F31" s="29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2" customFormat="1" ht="14.4" customHeight="1">
      <c r="B32" s="42"/>
      <c r="C32" s="43"/>
      <c r="D32" s="43"/>
      <c r="E32" s="43"/>
      <c r="F32" s="29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2" customFormat="1" ht="14.4" customHeight="1">
      <c r="B33" s="42"/>
      <c r="C33" s="43"/>
      <c r="D33" s="43"/>
      <c r="E33" s="43"/>
      <c r="F33" s="29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8"/>
    </row>
    <row r="35" s="1" customFormat="1" ht="25.92" customHeight="1"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14.4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</row>
    <row r="38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1" customFormat="1" ht="14.4" customHeight="1">
      <c r="B49" s="35"/>
      <c r="C49" s="36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P49" s="36"/>
      <c r="AQ49" s="36"/>
      <c r="AR49" s="4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1" customFormat="1">
      <c r="B60" s="35"/>
      <c r="C60" s="36"/>
      <c r="D60" s="57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7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7" t="s">
        <v>52</v>
      </c>
      <c r="AI60" s="38"/>
      <c r="AJ60" s="38"/>
      <c r="AK60" s="38"/>
      <c r="AL60" s="38"/>
      <c r="AM60" s="57" t="s">
        <v>53</v>
      </c>
      <c r="AN60" s="38"/>
      <c r="AO60" s="38"/>
      <c r="AP60" s="36"/>
      <c r="AQ60" s="36"/>
      <c r="AR60" s="40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1" customFormat="1">
      <c r="B64" s="35"/>
      <c r="C64" s="36"/>
      <c r="D64" s="55" t="s">
        <v>54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5" t="s">
        <v>55</v>
      </c>
      <c r="AI64" s="56"/>
      <c r="AJ64" s="56"/>
      <c r="AK64" s="56"/>
      <c r="AL64" s="56"/>
      <c r="AM64" s="56"/>
      <c r="AN64" s="56"/>
      <c r="AO64" s="56"/>
      <c r="AP64" s="36"/>
      <c r="AQ64" s="36"/>
      <c r="AR64" s="40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1" customFormat="1">
      <c r="B75" s="35"/>
      <c r="C75" s="36"/>
      <c r="D75" s="57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7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7" t="s">
        <v>52</v>
      </c>
      <c r="AI75" s="38"/>
      <c r="AJ75" s="38"/>
      <c r="AK75" s="38"/>
      <c r="AL75" s="38"/>
      <c r="AM75" s="57" t="s">
        <v>53</v>
      </c>
      <c r="AN75" s="38"/>
      <c r="AO75" s="38"/>
      <c r="AP75" s="36"/>
      <c r="AQ75" s="36"/>
      <c r="AR75" s="40"/>
    </row>
    <row r="76" s="1" customFormat="1"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</row>
    <row r="77" s="1" customFormat="1" ht="6.96" customHeight="1"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40"/>
    </row>
    <row r="81" s="1" customFormat="1" ht="6.96" customHeight="1"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40"/>
    </row>
    <row r="82" s="1" customFormat="1" ht="24.96" customHeight="1">
      <c r="B82" s="35"/>
      <c r="C82" s="20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</row>
    <row r="84" s="3" customFormat="1" ht="12" customHeight="1">
      <c r="B84" s="62"/>
      <c r="C84" s="29" t="s">
        <v>13</v>
      </c>
      <c r="D84" s="63"/>
      <c r="E84" s="63"/>
      <c r="F84" s="63"/>
      <c r="G84" s="63"/>
      <c r="H84" s="63"/>
      <c r="I84" s="63"/>
      <c r="J84" s="63"/>
      <c r="K84" s="63"/>
      <c r="L84" s="63" t="str">
        <f>K5</f>
        <v>aa2560</v>
      </c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4"/>
    </row>
    <row r="85" s="4" customFormat="1" ht="36.96" customHeight="1">
      <c r="B85" s="65"/>
      <c r="C85" s="66" t="s">
        <v>16</v>
      </c>
      <c r="D85" s="67"/>
      <c r="E85" s="67"/>
      <c r="F85" s="67"/>
      <c r="G85" s="67"/>
      <c r="H85" s="67"/>
      <c r="I85" s="67"/>
      <c r="J85" s="67"/>
      <c r="K85" s="67"/>
      <c r="L85" s="68" t="str">
        <f>K6</f>
        <v>Výtah v objektu ZŠ F-M, ČSA 570</v>
      </c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9"/>
    </row>
    <row r="86" s="1" customFormat="1" ht="6.96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</row>
    <row r="87" s="1" customFormat="1" ht="12" customHeight="1"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70" t="str">
        <f>IF(K8="","",K8)</f>
        <v>Frýdek-Místek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71" t="str">
        <f>IF(AN8= "","",AN8)</f>
        <v>31. 10. 2019</v>
      </c>
      <c r="AN87" s="71"/>
      <c r="AO87" s="36"/>
      <c r="AP87" s="36"/>
      <c r="AQ87" s="36"/>
      <c r="AR87" s="40"/>
    </row>
    <row r="88" s="1" customFormat="1" ht="6.96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</row>
    <row r="89" s="1" customFormat="1" ht="15.15" customHeight="1"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63" t="str">
        <f>IF(E11= "","",E11)</f>
        <v>Statutární město Frýdek-Místek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72" t="str">
        <f>IF(E17="","",E17)</f>
        <v>CIVIL PROJECTS s.r.o.</v>
      </c>
      <c r="AN89" s="63"/>
      <c r="AO89" s="63"/>
      <c r="AP89" s="63"/>
      <c r="AQ89" s="36"/>
      <c r="AR89" s="40"/>
      <c r="AS89" s="73" t="s">
        <v>57</v>
      </c>
      <c r="AT89" s="74"/>
      <c r="AU89" s="75"/>
      <c r="AV89" s="75"/>
      <c r="AW89" s="75"/>
      <c r="AX89" s="75"/>
      <c r="AY89" s="75"/>
      <c r="AZ89" s="75"/>
      <c r="BA89" s="75"/>
      <c r="BB89" s="75"/>
      <c r="BC89" s="75"/>
      <c r="BD89" s="76"/>
    </row>
    <row r="90" s="1" customFormat="1" ht="15.15" customHeight="1"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63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34</v>
      </c>
      <c r="AJ90" s="36"/>
      <c r="AK90" s="36"/>
      <c r="AL90" s="36"/>
      <c r="AM90" s="72" t="str">
        <f>IF(E20="","",E20)</f>
        <v>Ing. Zdeněk Loup</v>
      </c>
      <c r="AN90" s="63"/>
      <c r="AO90" s="63"/>
      <c r="AP90" s="63"/>
      <c r="AQ90" s="36"/>
      <c r="AR90" s="40"/>
      <c r="AS90" s="77"/>
      <c r="AT90" s="78"/>
      <c r="AU90" s="79"/>
      <c r="AV90" s="79"/>
      <c r="AW90" s="79"/>
      <c r="AX90" s="79"/>
      <c r="AY90" s="79"/>
      <c r="AZ90" s="79"/>
      <c r="BA90" s="79"/>
      <c r="BB90" s="79"/>
      <c r="BC90" s="79"/>
      <c r="BD90" s="80"/>
    </row>
    <row r="91" s="1" customFormat="1" ht="10.8" customHeight="1"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1"/>
      <c r="AT91" s="82"/>
      <c r="AU91" s="83"/>
      <c r="AV91" s="83"/>
      <c r="AW91" s="83"/>
      <c r="AX91" s="83"/>
      <c r="AY91" s="83"/>
      <c r="AZ91" s="83"/>
      <c r="BA91" s="83"/>
      <c r="BB91" s="83"/>
      <c r="BC91" s="83"/>
      <c r="BD91" s="84"/>
    </row>
    <row r="92" s="1" customFormat="1" ht="29.28" customHeight="1">
      <c r="B92" s="35"/>
      <c r="C92" s="85" t="s">
        <v>58</v>
      </c>
      <c r="D92" s="86"/>
      <c r="E92" s="86"/>
      <c r="F92" s="86"/>
      <c r="G92" s="86"/>
      <c r="H92" s="87"/>
      <c r="I92" s="88" t="s">
        <v>59</v>
      </c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9" t="s">
        <v>60</v>
      </c>
      <c r="AH92" s="86"/>
      <c r="AI92" s="86"/>
      <c r="AJ92" s="86"/>
      <c r="AK92" s="86"/>
      <c r="AL92" s="86"/>
      <c r="AM92" s="86"/>
      <c r="AN92" s="88" t="s">
        <v>61</v>
      </c>
      <c r="AO92" s="86"/>
      <c r="AP92" s="90"/>
      <c r="AQ92" s="91" t="s">
        <v>62</v>
      </c>
      <c r="AR92" s="40"/>
      <c r="AS92" s="92" t="s">
        <v>63</v>
      </c>
      <c r="AT92" s="93" t="s">
        <v>64</v>
      </c>
      <c r="AU92" s="93" t="s">
        <v>65</v>
      </c>
      <c r="AV92" s="93" t="s">
        <v>66</v>
      </c>
      <c r="AW92" s="93" t="s">
        <v>67</v>
      </c>
      <c r="AX92" s="93" t="s">
        <v>68</v>
      </c>
      <c r="AY92" s="93" t="s">
        <v>69</v>
      </c>
      <c r="AZ92" s="93" t="s">
        <v>70</v>
      </c>
      <c r="BA92" s="93" t="s">
        <v>71</v>
      </c>
      <c r="BB92" s="93" t="s">
        <v>72</v>
      </c>
      <c r="BC92" s="93" t="s">
        <v>73</v>
      </c>
      <c r="BD92" s="94" t="s">
        <v>74</v>
      </c>
    </row>
    <row r="93" s="1" customFormat="1" ht="10.8" customHeight="1"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5"/>
      <c r="AT93" s="96"/>
      <c r="AU93" s="96"/>
      <c r="AV93" s="96"/>
      <c r="AW93" s="96"/>
      <c r="AX93" s="96"/>
      <c r="AY93" s="96"/>
      <c r="AZ93" s="96"/>
      <c r="BA93" s="96"/>
      <c r="BB93" s="96"/>
      <c r="BC93" s="96"/>
      <c r="BD93" s="97"/>
    </row>
    <row r="94" s="5" customFormat="1" ht="32.4" customHeight="1">
      <c r="B94" s="98"/>
      <c r="C94" s="99" t="s">
        <v>75</v>
      </c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01">
        <f>ROUND(AG95,2)</f>
        <v>0</v>
      </c>
      <c r="AH94" s="101"/>
      <c r="AI94" s="101"/>
      <c r="AJ94" s="101"/>
      <c r="AK94" s="101"/>
      <c r="AL94" s="101"/>
      <c r="AM94" s="101"/>
      <c r="AN94" s="102">
        <f>SUM(AG94,AT94)</f>
        <v>0</v>
      </c>
      <c r="AO94" s="102"/>
      <c r="AP94" s="102"/>
      <c r="AQ94" s="103" t="s">
        <v>1</v>
      </c>
      <c r="AR94" s="104"/>
      <c r="AS94" s="105">
        <f>ROUND(AS95,2)</f>
        <v>0</v>
      </c>
      <c r="AT94" s="106">
        <f>ROUND(SUM(AV94:AW94),2)</f>
        <v>0</v>
      </c>
      <c r="AU94" s="107">
        <f>ROUND(AU95,5)</f>
        <v>0</v>
      </c>
      <c r="AV94" s="106">
        <f>ROUND(AZ94*L29,2)</f>
        <v>0</v>
      </c>
      <c r="AW94" s="106">
        <f>ROUND(BA94*L30,2)</f>
        <v>0</v>
      </c>
      <c r="AX94" s="106">
        <f>ROUND(BB94*L29,2)</f>
        <v>0</v>
      </c>
      <c r="AY94" s="106">
        <f>ROUND(BC94*L30,2)</f>
        <v>0</v>
      </c>
      <c r="AZ94" s="106">
        <f>ROUND(AZ95,2)</f>
        <v>0</v>
      </c>
      <c r="BA94" s="106">
        <f>ROUND(BA95,2)</f>
        <v>0</v>
      </c>
      <c r="BB94" s="106">
        <f>ROUND(BB95,2)</f>
        <v>0</v>
      </c>
      <c r="BC94" s="106">
        <f>ROUND(BC95,2)</f>
        <v>0</v>
      </c>
      <c r="BD94" s="108">
        <f>ROUND(BD95,2)</f>
        <v>0</v>
      </c>
      <c r="BS94" s="109" t="s">
        <v>76</v>
      </c>
      <c r="BT94" s="109" t="s">
        <v>77</v>
      </c>
      <c r="BV94" s="109" t="s">
        <v>78</v>
      </c>
      <c r="BW94" s="109" t="s">
        <v>5</v>
      </c>
      <c r="BX94" s="109" t="s">
        <v>79</v>
      </c>
      <c r="CL94" s="109" t="s">
        <v>1</v>
      </c>
    </row>
    <row r="95" s="6" customFormat="1" ht="16.5" customHeight="1">
      <c r="A95" s="110" t="s">
        <v>80</v>
      </c>
      <c r="B95" s="111"/>
      <c r="C95" s="112"/>
      <c r="D95" s="113" t="s">
        <v>14</v>
      </c>
      <c r="E95" s="113"/>
      <c r="F95" s="113"/>
      <c r="G95" s="113"/>
      <c r="H95" s="113"/>
      <c r="I95" s="114"/>
      <c r="J95" s="113" t="s">
        <v>17</v>
      </c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  <c r="AF95" s="113"/>
      <c r="AG95" s="115">
        <f>'aa2560 - Výtah v objektu ...'!J28</f>
        <v>0</v>
      </c>
      <c r="AH95" s="114"/>
      <c r="AI95" s="114"/>
      <c r="AJ95" s="114"/>
      <c r="AK95" s="114"/>
      <c r="AL95" s="114"/>
      <c r="AM95" s="114"/>
      <c r="AN95" s="115">
        <f>SUM(AG95,AT95)</f>
        <v>0</v>
      </c>
      <c r="AO95" s="114"/>
      <c r="AP95" s="114"/>
      <c r="AQ95" s="116" t="s">
        <v>81</v>
      </c>
      <c r="AR95" s="117"/>
      <c r="AS95" s="118">
        <v>0</v>
      </c>
      <c r="AT95" s="119">
        <f>ROUND(SUM(AV95:AW95),2)</f>
        <v>0</v>
      </c>
      <c r="AU95" s="120">
        <f>'aa2560 - Výtah v objektu ...'!P128</f>
        <v>0</v>
      </c>
      <c r="AV95" s="119">
        <f>'aa2560 - Výtah v objektu ...'!J31</f>
        <v>0</v>
      </c>
      <c r="AW95" s="119">
        <f>'aa2560 - Výtah v objektu ...'!J32</f>
        <v>0</v>
      </c>
      <c r="AX95" s="119">
        <f>'aa2560 - Výtah v objektu ...'!J33</f>
        <v>0</v>
      </c>
      <c r="AY95" s="119">
        <f>'aa2560 - Výtah v objektu ...'!J34</f>
        <v>0</v>
      </c>
      <c r="AZ95" s="119">
        <f>'aa2560 - Výtah v objektu ...'!F31</f>
        <v>0</v>
      </c>
      <c r="BA95" s="119">
        <f>'aa2560 - Výtah v objektu ...'!F32</f>
        <v>0</v>
      </c>
      <c r="BB95" s="119">
        <f>'aa2560 - Výtah v objektu ...'!F33</f>
        <v>0</v>
      </c>
      <c r="BC95" s="119">
        <f>'aa2560 - Výtah v objektu ...'!F34</f>
        <v>0</v>
      </c>
      <c r="BD95" s="121">
        <f>'aa2560 - Výtah v objektu ...'!F35</f>
        <v>0</v>
      </c>
      <c r="BT95" s="122" t="s">
        <v>82</v>
      </c>
      <c r="BU95" s="122" t="s">
        <v>83</v>
      </c>
      <c r="BV95" s="122" t="s">
        <v>78</v>
      </c>
      <c r="BW95" s="122" t="s">
        <v>5</v>
      </c>
      <c r="BX95" s="122" t="s">
        <v>79</v>
      </c>
      <c r="CL95" s="122" t="s">
        <v>1</v>
      </c>
    </row>
    <row r="96" s="1" customFormat="1" ht="30" customHeight="1"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</row>
    <row r="97" s="1" customFormat="1" ht="6.96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40"/>
    </row>
  </sheetData>
  <sheetProtection sheet="1" formatColumns="0" formatRows="0" objects="1" scenarios="1" spinCount="100000" saltValue="5owN3l3xLpAOAuFRelmyTR6Xo/V9i4FJ2q+vlA5PwHDUqFQyuCH081XUORpsxJrBE2HVHeKfozBIgLFOzolY7A==" hashValue="BufOzxK4Iy9I+NWHgaQ14BQFAvNoZwkEHCe1RHy2SQvEnY6y3VIuL9+4+G6tWfxLwYoV52vs1jjwfUV3RAG68w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aa2560 - Výtah v objektu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3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5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7"/>
      <c r="AT3" s="14" t="s">
        <v>84</v>
      </c>
    </row>
    <row r="4" ht="24.96" customHeight="1">
      <c r="B4" s="17"/>
      <c r="D4" s="127" t="s">
        <v>85</v>
      </c>
      <c r="L4" s="17"/>
      <c r="M4" s="128" t="s">
        <v>10</v>
      </c>
      <c r="AT4" s="14" t="s">
        <v>4</v>
      </c>
    </row>
    <row r="5" ht="6.96" customHeight="1">
      <c r="B5" s="17"/>
      <c r="L5" s="17"/>
    </row>
    <row r="6" s="1" customFormat="1" ht="12" customHeight="1">
      <c r="B6" s="40"/>
      <c r="D6" s="129" t="s">
        <v>16</v>
      </c>
      <c r="I6" s="130"/>
      <c r="L6" s="40"/>
    </row>
    <row r="7" s="1" customFormat="1" ht="36.96" customHeight="1">
      <c r="B7" s="40"/>
      <c r="E7" s="131" t="s">
        <v>17</v>
      </c>
      <c r="F7" s="1"/>
      <c r="G7" s="1"/>
      <c r="H7" s="1"/>
      <c r="I7" s="130"/>
      <c r="L7" s="40"/>
    </row>
    <row r="8" s="1" customFormat="1">
      <c r="B8" s="40"/>
      <c r="I8" s="130"/>
      <c r="L8" s="40"/>
    </row>
    <row r="9" s="1" customFormat="1" ht="12" customHeight="1">
      <c r="B9" s="40"/>
      <c r="D9" s="129" t="s">
        <v>18</v>
      </c>
      <c r="F9" s="132" t="s">
        <v>1</v>
      </c>
      <c r="I9" s="133" t="s">
        <v>19</v>
      </c>
      <c r="J9" s="132" t="s">
        <v>1</v>
      </c>
      <c r="L9" s="40"/>
    </row>
    <row r="10" s="1" customFormat="1" ht="12" customHeight="1">
      <c r="B10" s="40"/>
      <c r="D10" s="129" t="s">
        <v>20</v>
      </c>
      <c r="F10" s="132" t="s">
        <v>21</v>
      </c>
      <c r="I10" s="133" t="s">
        <v>22</v>
      </c>
      <c r="J10" s="134" t="str">
        <f>'Rekapitulace stavby'!AN8</f>
        <v>31. 10. 2019</v>
      </c>
      <c r="L10" s="40"/>
    </row>
    <row r="11" s="1" customFormat="1" ht="10.8" customHeight="1">
      <c r="B11" s="40"/>
      <c r="I11" s="130"/>
      <c r="L11" s="40"/>
    </row>
    <row r="12" s="1" customFormat="1" ht="12" customHeight="1">
      <c r="B12" s="40"/>
      <c r="D12" s="129" t="s">
        <v>24</v>
      </c>
      <c r="I12" s="133" t="s">
        <v>25</v>
      </c>
      <c r="J12" s="132" t="s">
        <v>1</v>
      </c>
      <c r="L12" s="40"/>
    </row>
    <row r="13" s="1" customFormat="1" ht="18" customHeight="1">
      <c r="B13" s="40"/>
      <c r="E13" s="132" t="s">
        <v>26</v>
      </c>
      <c r="I13" s="133" t="s">
        <v>27</v>
      </c>
      <c r="J13" s="132" t="s">
        <v>1</v>
      </c>
      <c r="L13" s="40"/>
    </row>
    <row r="14" s="1" customFormat="1" ht="6.96" customHeight="1">
      <c r="B14" s="40"/>
      <c r="I14" s="130"/>
      <c r="L14" s="40"/>
    </row>
    <row r="15" s="1" customFormat="1" ht="12" customHeight="1">
      <c r="B15" s="40"/>
      <c r="D15" s="129" t="s">
        <v>28</v>
      </c>
      <c r="I15" s="133" t="s">
        <v>25</v>
      </c>
      <c r="J15" s="30" t="str">
        <f>'Rekapitulace stavby'!AN13</f>
        <v>Vyplň údaj</v>
      </c>
      <c r="L15" s="40"/>
    </row>
    <row r="16" s="1" customFormat="1" ht="18" customHeight="1">
      <c r="B16" s="40"/>
      <c r="E16" s="30" t="str">
        <f>'Rekapitulace stavby'!E14</f>
        <v>Vyplň údaj</v>
      </c>
      <c r="F16" s="132"/>
      <c r="G16" s="132"/>
      <c r="H16" s="132"/>
      <c r="I16" s="133" t="s">
        <v>27</v>
      </c>
      <c r="J16" s="30" t="str">
        <f>'Rekapitulace stavby'!AN14</f>
        <v>Vyplň údaj</v>
      </c>
      <c r="L16" s="40"/>
    </row>
    <row r="17" s="1" customFormat="1" ht="6.96" customHeight="1">
      <c r="B17" s="40"/>
      <c r="I17" s="130"/>
      <c r="L17" s="40"/>
    </row>
    <row r="18" s="1" customFormat="1" ht="12" customHeight="1">
      <c r="B18" s="40"/>
      <c r="D18" s="129" t="s">
        <v>30</v>
      </c>
      <c r="I18" s="133" t="s">
        <v>25</v>
      </c>
      <c r="J18" s="132" t="s">
        <v>31</v>
      </c>
      <c r="L18" s="40"/>
    </row>
    <row r="19" s="1" customFormat="1" ht="18" customHeight="1">
      <c r="B19" s="40"/>
      <c r="E19" s="132" t="s">
        <v>32</v>
      </c>
      <c r="I19" s="133" t="s">
        <v>27</v>
      </c>
      <c r="J19" s="132" t="s">
        <v>1</v>
      </c>
      <c r="L19" s="40"/>
    </row>
    <row r="20" s="1" customFormat="1" ht="6.96" customHeight="1">
      <c r="B20" s="40"/>
      <c r="I20" s="130"/>
      <c r="L20" s="40"/>
    </row>
    <row r="21" s="1" customFormat="1" ht="12" customHeight="1">
      <c r="B21" s="40"/>
      <c r="D21" s="129" t="s">
        <v>34</v>
      </c>
      <c r="I21" s="133" t="s">
        <v>25</v>
      </c>
      <c r="J21" s="132" t="s">
        <v>1</v>
      </c>
      <c r="L21" s="40"/>
    </row>
    <row r="22" s="1" customFormat="1" ht="18" customHeight="1">
      <c r="B22" s="40"/>
      <c r="E22" s="132" t="s">
        <v>35</v>
      </c>
      <c r="I22" s="133" t="s">
        <v>27</v>
      </c>
      <c r="J22" s="132" t="s">
        <v>1</v>
      </c>
      <c r="L22" s="40"/>
    </row>
    <row r="23" s="1" customFormat="1" ht="6.96" customHeight="1">
      <c r="B23" s="40"/>
      <c r="I23" s="130"/>
      <c r="L23" s="40"/>
    </row>
    <row r="24" s="1" customFormat="1" ht="12" customHeight="1">
      <c r="B24" s="40"/>
      <c r="D24" s="129" t="s">
        <v>36</v>
      </c>
      <c r="I24" s="130"/>
      <c r="L24" s="40"/>
    </row>
    <row r="25" s="7" customFormat="1" ht="16.5" customHeight="1">
      <c r="B25" s="135"/>
      <c r="E25" s="136" t="s">
        <v>1</v>
      </c>
      <c r="F25" s="136"/>
      <c r="G25" s="136"/>
      <c r="H25" s="136"/>
      <c r="I25" s="137"/>
      <c r="L25" s="135"/>
    </row>
    <row r="26" s="1" customFormat="1" ht="6.96" customHeight="1">
      <c r="B26" s="40"/>
      <c r="I26" s="130"/>
      <c r="L26" s="40"/>
    </row>
    <row r="27" s="1" customFormat="1" ht="6.96" customHeight="1">
      <c r="B27" s="40"/>
      <c r="D27" s="75"/>
      <c r="E27" s="75"/>
      <c r="F27" s="75"/>
      <c r="G27" s="75"/>
      <c r="H27" s="75"/>
      <c r="I27" s="138"/>
      <c r="J27" s="75"/>
      <c r="K27" s="75"/>
      <c r="L27" s="40"/>
    </row>
    <row r="28" s="1" customFormat="1" ht="25.44" customHeight="1">
      <c r="B28" s="40"/>
      <c r="D28" s="139" t="s">
        <v>37</v>
      </c>
      <c r="I28" s="130"/>
      <c r="J28" s="140">
        <f>ROUND(J128, 2)</f>
        <v>0</v>
      </c>
      <c r="L28" s="40"/>
    </row>
    <row r="29" s="1" customFormat="1" ht="6.96" customHeight="1">
      <c r="B29" s="40"/>
      <c r="D29" s="75"/>
      <c r="E29" s="75"/>
      <c r="F29" s="75"/>
      <c r="G29" s="75"/>
      <c r="H29" s="75"/>
      <c r="I29" s="138"/>
      <c r="J29" s="75"/>
      <c r="K29" s="75"/>
      <c r="L29" s="40"/>
    </row>
    <row r="30" s="1" customFormat="1" ht="14.4" customHeight="1">
      <c r="B30" s="40"/>
      <c r="F30" s="141" t="s">
        <v>39</v>
      </c>
      <c r="I30" s="142" t="s">
        <v>38</v>
      </c>
      <c r="J30" s="141" t="s">
        <v>40</v>
      </c>
      <c r="L30" s="40"/>
    </row>
    <row r="31" s="1" customFormat="1" ht="14.4" customHeight="1">
      <c r="B31" s="40"/>
      <c r="D31" s="143" t="s">
        <v>41</v>
      </c>
      <c r="E31" s="129" t="s">
        <v>42</v>
      </c>
      <c r="F31" s="144">
        <f>ROUND((SUM(BE128:BE207)),  2)</f>
        <v>0</v>
      </c>
      <c r="I31" s="145">
        <v>0.20999999999999999</v>
      </c>
      <c r="J31" s="144">
        <f>ROUND(((SUM(BE128:BE207))*I31),  2)</f>
        <v>0</v>
      </c>
      <c r="L31" s="40"/>
    </row>
    <row r="32" s="1" customFormat="1" ht="14.4" customHeight="1">
      <c r="B32" s="40"/>
      <c r="E32" s="129" t="s">
        <v>43</v>
      </c>
      <c r="F32" s="144">
        <f>ROUND((SUM(BF128:BF207)),  2)</f>
        <v>0</v>
      </c>
      <c r="I32" s="145">
        <v>0.14999999999999999</v>
      </c>
      <c r="J32" s="144">
        <f>ROUND(((SUM(BF128:BF207))*I32),  2)</f>
        <v>0</v>
      </c>
      <c r="L32" s="40"/>
    </row>
    <row r="33" hidden="1" s="1" customFormat="1" ht="14.4" customHeight="1">
      <c r="B33" s="40"/>
      <c r="E33" s="129" t="s">
        <v>44</v>
      </c>
      <c r="F33" s="144">
        <f>ROUND((SUM(BG128:BG207)),  2)</f>
        <v>0</v>
      </c>
      <c r="I33" s="145">
        <v>0.20999999999999999</v>
      </c>
      <c r="J33" s="144">
        <f>0</f>
        <v>0</v>
      </c>
      <c r="L33" s="40"/>
    </row>
    <row r="34" hidden="1" s="1" customFormat="1" ht="14.4" customHeight="1">
      <c r="B34" s="40"/>
      <c r="E34" s="129" t="s">
        <v>45</v>
      </c>
      <c r="F34" s="144">
        <f>ROUND((SUM(BH128:BH207)),  2)</f>
        <v>0</v>
      </c>
      <c r="I34" s="145">
        <v>0.14999999999999999</v>
      </c>
      <c r="J34" s="144">
        <f>0</f>
        <v>0</v>
      </c>
      <c r="L34" s="40"/>
    </row>
    <row r="35" hidden="1" s="1" customFormat="1" ht="14.4" customHeight="1">
      <c r="B35" s="40"/>
      <c r="E35" s="129" t="s">
        <v>46</v>
      </c>
      <c r="F35" s="144">
        <f>ROUND((SUM(BI128:BI207)),  2)</f>
        <v>0</v>
      </c>
      <c r="I35" s="145">
        <v>0</v>
      </c>
      <c r="J35" s="144">
        <f>0</f>
        <v>0</v>
      </c>
      <c r="L35" s="40"/>
    </row>
    <row r="36" s="1" customFormat="1" ht="6.96" customHeight="1">
      <c r="B36" s="40"/>
      <c r="I36" s="130"/>
      <c r="L36" s="40"/>
    </row>
    <row r="37" s="1" customFormat="1" ht="25.44" customHeight="1">
      <c r="B37" s="40"/>
      <c r="C37" s="146"/>
      <c r="D37" s="147" t="s">
        <v>47</v>
      </c>
      <c r="E37" s="148"/>
      <c r="F37" s="148"/>
      <c r="G37" s="149" t="s">
        <v>48</v>
      </c>
      <c r="H37" s="150" t="s">
        <v>49</v>
      </c>
      <c r="I37" s="151"/>
      <c r="J37" s="152">
        <f>SUM(J28:J35)</f>
        <v>0</v>
      </c>
      <c r="K37" s="153"/>
      <c r="L37" s="40"/>
    </row>
    <row r="38" s="1" customFormat="1" ht="14.4" customHeight="1">
      <c r="B38" s="40"/>
      <c r="I38" s="130"/>
      <c r="L38" s="40"/>
    </row>
    <row r="39" ht="14.4" customHeight="1">
      <c r="B39" s="17"/>
      <c r="L39" s="17"/>
    </row>
    <row r="40" ht="14.4" customHeight="1">
      <c r="B40" s="17"/>
      <c r="L40" s="17"/>
    </row>
    <row r="41" ht="14.4" customHeight="1">
      <c r="B41" s="17"/>
      <c r="L41" s="17"/>
    </row>
    <row r="42" ht="14.4" customHeight="1">
      <c r="B42" s="17"/>
      <c r="L42" s="17"/>
    </row>
    <row r="43" ht="14.4" customHeight="1">
      <c r="B43" s="17"/>
      <c r="L43" s="17"/>
    </row>
    <row r="44" ht="14.4" customHeight="1">
      <c r="B44" s="17"/>
      <c r="L44" s="17"/>
    </row>
    <row r="45" ht="14.4" customHeight="1">
      <c r="B45" s="17"/>
      <c r="L45" s="17"/>
    </row>
    <row r="46" ht="14.4" customHeight="1">
      <c r="B46" s="17"/>
      <c r="L46" s="17"/>
    </row>
    <row r="47" ht="14.4" customHeight="1">
      <c r="B47" s="17"/>
      <c r="L47" s="17"/>
    </row>
    <row r="48" ht="14.4" customHeight="1">
      <c r="B48" s="17"/>
      <c r="L48" s="17"/>
    </row>
    <row r="49" ht="14.4" customHeight="1">
      <c r="B49" s="17"/>
      <c r="L49" s="17"/>
    </row>
    <row r="50" s="1" customFormat="1" ht="14.4" customHeight="1">
      <c r="B50" s="40"/>
      <c r="D50" s="154" t="s">
        <v>50</v>
      </c>
      <c r="E50" s="155"/>
      <c r="F50" s="155"/>
      <c r="G50" s="154" t="s">
        <v>51</v>
      </c>
      <c r="H50" s="155"/>
      <c r="I50" s="156"/>
      <c r="J50" s="155"/>
      <c r="K50" s="155"/>
      <c r="L50" s="4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1" customFormat="1">
      <c r="B61" s="40"/>
      <c r="D61" s="157" t="s">
        <v>52</v>
      </c>
      <c r="E61" s="158"/>
      <c r="F61" s="159" t="s">
        <v>53</v>
      </c>
      <c r="G61" s="157" t="s">
        <v>52</v>
      </c>
      <c r="H61" s="158"/>
      <c r="I61" s="160"/>
      <c r="J61" s="161" t="s">
        <v>53</v>
      </c>
      <c r="K61" s="158"/>
      <c r="L61" s="40"/>
    </row>
    <row r="62">
      <c r="B62" s="17"/>
      <c r="L62" s="17"/>
    </row>
    <row r="63">
      <c r="B63" s="17"/>
      <c r="L63" s="17"/>
    </row>
    <row r="64">
      <c r="B64" s="17"/>
      <c r="L64" s="17"/>
    </row>
    <row r="65" s="1" customFormat="1">
      <c r="B65" s="40"/>
      <c r="D65" s="154" t="s">
        <v>54</v>
      </c>
      <c r="E65" s="155"/>
      <c r="F65" s="155"/>
      <c r="G65" s="154" t="s">
        <v>55</v>
      </c>
      <c r="H65" s="155"/>
      <c r="I65" s="156"/>
      <c r="J65" s="155"/>
      <c r="K65" s="155"/>
      <c r="L65" s="40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1" customFormat="1">
      <c r="B76" s="40"/>
      <c r="D76" s="157" t="s">
        <v>52</v>
      </c>
      <c r="E76" s="158"/>
      <c r="F76" s="159" t="s">
        <v>53</v>
      </c>
      <c r="G76" s="157" t="s">
        <v>52</v>
      </c>
      <c r="H76" s="158"/>
      <c r="I76" s="160"/>
      <c r="J76" s="161" t="s">
        <v>53</v>
      </c>
      <c r="K76" s="158"/>
      <c r="L76" s="40"/>
    </row>
    <row r="77" s="1" customFormat="1" ht="14.4" customHeight="1"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0"/>
    </row>
    <row r="81" s="1" customFormat="1" ht="6.96" customHeight="1"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0"/>
    </row>
    <row r="82" s="1" customFormat="1" ht="24.96" customHeight="1">
      <c r="B82" s="35"/>
      <c r="C82" s="20" t="s">
        <v>86</v>
      </c>
      <c r="D82" s="36"/>
      <c r="E82" s="36"/>
      <c r="F82" s="36"/>
      <c r="G82" s="36"/>
      <c r="H82" s="36"/>
      <c r="I82" s="130"/>
      <c r="J82" s="36"/>
      <c r="K82" s="36"/>
      <c r="L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130"/>
      <c r="J83" s="36"/>
      <c r="K83" s="36"/>
      <c r="L83" s="40"/>
    </row>
    <row r="84" s="1" customFormat="1" ht="12" customHeight="1">
      <c r="B84" s="35"/>
      <c r="C84" s="29" t="s">
        <v>16</v>
      </c>
      <c r="D84" s="36"/>
      <c r="E84" s="36"/>
      <c r="F84" s="36"/>
      <c r="G84" s="36"/>
      <c r="H84" s="36"/>
      <c r="I84" s="130"/>
      <c r="J84" s="36"/>
      <c r="K84" s="36"/>
      <c r="L84" s="40"/>
    </row>
    <row r="85" s="1" customFormat="1" ht="16.5" customHeight="1">
      <c r="B85" s="35"/>
      <c r="C85" s="36"/>
      <c r="D85" s="36"/>
      <c r="E85" s="68" t="str">
        <f>E7</f>
        <v>Výtah v objektu ZŠ F-M, ČSA 570</v>
      </c>
      <c r="F85" s="36"/>
      <c r="G85" s="36"/>
      <c r="H85" s="36"/>
      <c r="I85" s="130"/>
      <c r="J85" s="36"/>
      <c r="K85" s="36"/>
      <c r="L85" s="40"/>
    </row>
    <row r="86" s="1" customFormat="1" ht="6.96" customHeight="1">
      <c r="B86" s="35"/>
      <c r="C86" s="36"/>
      <c r="D86" s="36"/>
      <c r="E86" s="36"/>
      <c r="F86" s="36"/>
      <c r="G86" s="36"/>
      <c r="H86" s="36"/>
      <c r="I86" s="130"/>
      <c r="J86" s="36"/>
      <c r="K86" s="36"/>
      <c r="L86" s="40"/>
    </row>
    <row r="87" s="1" customFormat="1" ht="12" customHeight="1">
      <c r="B87" s="35"/>
      <c r="C87" s="29" t="s">
        <v>20</v>
      </c>
      <c r="D87" s="36"/>
      <c r="E87" s="36"/>
      <c r="F87" s="24" t="str">
        <f>F10</f>
        <v>Frýdek-Místek</v>
      </c>
      <c r="G87" s="36"/>
      <c r="H87" s="36"/>
      <c r="I87" s="133" t="s">
        <v>22</v>
      </c>
      <c r="J87" s="71" t="str">
        <f>IF(J10="","",J10)</f>
        <v>31. 10. 2019</v>
      </c>
      <c r="K87" s="36"/>
      <c r="L87" s="40"/>
    </row>
    <row r="88" s="1" customFormat="1" ht="6.96" customHeight="1">
      <c r="B88" s="35"/>
      <c r="C88" s="36"/>
      <c r="D88" s="36"/>
      <c r="E88" s="36"/>
      <c r="F88" s="36"/>
      <c r="G88" s="36"/>
      <c r="H88" s="36"/>
      <c r="I88" s="130"/>
      <c r="J88" s="36"/>
      <c r="K88" s="36"/>
      <c r="L88" s="40"/>
    </row>
    <row r="89" s="1" customFormat="1" ht="27.9" customHeight="1">
      <c r="B89" s="35"/>
      <c r="C89" s="29" t="s">
        <v>24</v>
      </c>
      <c r="D89" s="36"/>
      <c r="E89" s="36"/>
      <c r="F89" s="24" t="str">
        <f>E13</f>
        <v>Statutární město Frýdek-Místek</v>
      </c>
      <c r="G89" s="36"/>
      <c r="H89" s="36"/>
      <c r="I89" s="133" t="s">
        <v>30</v>
      </c>
      <c r="J89" s="33" t="str">
        <f>E19</f>
        <v>CIVIL PROJECTS s.r.o.</v>
      </c>
      <c r="K89" s="36"/>
      <c r="L89" s="40"/>
    </row>
    <row r="90" s="1" customFormat="1" ht="15.15" customHeight="1">
      <c r="B90" s="35"/>
      <c r="C90" s="29" t="s">
        <v>28</v>
      </c>
      <c r="D90" s="36"/>
      <c r="E90" s="36"/>
      <c r="F90" s="24" t="str">
        <f>IF(E16="","",E16)</f>
        <v>Vyplň údaj</v>
      </c>
      <c r="G90" s="36"/>
      <c r="H90" s="36"/>
      <c r="I90" s="133" t="s">
        <v>34</v>
      </c>
      <c r="J90" s="33" t="str">
        <f>E22</f>
        <v>Ing. Zdeněk Loup</v>
      </c>
      <c r="K90" s="36"/>
      <c r="L90" s="40"/>
    </row>
    <row r="91" s="1" customFormat="1" ht="10.32" customHeight="1">
      <c r="B91" s="35"/>
      <c r="C91" s="36"/>
      <c r="D91" s="36"/>
      <c r="E91" s="36"/>
      <c r="F91" s="36"/>
      <c r="G91" s="36"/>
      <c r="H91" s="36"/>
      <c r="I91" s="130"/>
      <c r="J91" s="36"/>
      <c r="K91" s="36"/>
      <c r="L91" s="40"/>
    </row>
    <row r="92" s="1" customFormat="1" ht="29.28" customHeight="1">
      <c r="B92" s="35"/>
      <c r="C92" s="168" t="s">
        <v>87</v>
      </c>
      <c r="D92" s="169"/>
      <c r="E92" s="169"/>
      <c r="F92" s="169"/>
      <c r="G92" s="169"/>
      <c r="H92" s="169"/>
      <c r="I92" s="170"/>
      <c r="J92" s="171" t="s">
        <v>88</v>
      </c>
      <c r="K92" s="169"/>
      <c r="L92" s="40"/>
    </row>
    <row r="93" s="1" customFormat="1" ht="10.32" customHeight="1">
      <c r="B93" s="35"/>
      <c r="C93" s="36"/>
      <c r="D93" s="36"/>
      <c r="E93" s="36"/>
      <c r="F93" s="36"/>
      <c r="G93" s="36"/>
      <c r="H93" s="36"/>
      <c r="I93" s="130"/>
      <c r="J93" s="36"/>
      <c r="K93" s="36"/>
      <c r="L93" s="40"/>
    </row>
    <row r="94" s="1" customFormat="1" ht="22.8" customHeight="1">
      <c r="B94" s="35"/>
      <c r="C94" s="172" t="s">
        <v>89</v>
      </c>
      <c r="D94" s="36"/>
      <c r="E94" s="36"/>
      <c r="F94" s="36"/>
      <c r="G94" s="36"/>
      <c r="H94" s="36"/>
      <c r="I94" s="130"/>
      <c r="J94" s="102">
        <f>J128</f>
        <v>0</v>
      </c>
      <c r="K94" s="36"/>
      <c r="L94" s="40"/>
      <c r="AU94" s="14" t="s">
        <v>90</v>
      </c>
    </row>
    <row r="95" s="8" customFormat="1" ht="24.96" customHeight="1">
      <c r="B95" s="173"/>
      <c r="C95" s="174"/>
      <c r="D95" s="175" t="s">
        <v>91</v>
      </c>
      <c r="E95" s="176"/>
      <c r="F95" s="176"/>
      <c r="G95" s="176"/>
      <c r="H95" s="176"/>
      <c r="I95" s="177"/>
      <c r="J95" s="178">
        <f>J129</f>
        <v>0</v>
      </c>
      <c r="K95" s="174"/>
      <c r="L95" s="179"/>
    </row>
    <row r="96" s="9" customFormat="1" ht="19.92" customHeight="1">
      <c r="B96" s="180"/>
      <c r="C96" s="181"/>
      <c r="D96" s="182" t="s">
        <v>92</v>
      </c>
      <c r="E96" s="183"/>
      <c r="F96" s="183"/>
      <c r="G96" s="183"/>
      <c r="H96" s="183"/>
      <c r="I96" s="184"/>
      <c r="J96" s="185">
        <f>J130</f>
        <v>0</v>
      </c>
      <c r="K96" s="181"/>
      <c r="L96" s="186"/>
    </row>
    <row r="97" s="9" customFormat="1" ht="19.92" customHeight="1">
      <c r="B97" s="180"/>
      <c r="C97" s="181"/>
      <c r="D97" s="182" t="s">
        <v>93</v>
      </c>
      <c r="E97" s="183"/>
      <c r="F97" s="183"/>
      <c r="G97" s="183"/>
      <c r="H97" s="183"/>
      <c r="I97" s="184"/>
      <c r="J97" s="185">
        <f>J133</f>
        <v>0</v>
      </c>
      <c r="K97" s="181"/>
      <c r="L97" s="186"/>
    </row>
    <row r="98" s="9" customFormat="1" ht="19.92" customHeight="1">
      <c r="B98" s="180"/>
      <c r="C98" s="181"/>
      <c r="D98" s="182" t="s">
        <v>94</v>
      </c>
      <c r="E98" s="183"/>
      <c r="F98" s="183"/>
      <c r="G98" s="183"/>
      <c r="H98" s="183"/>
      <c r="I98" s="184"/>
      <c r="J98" s="185">
        <f>J148</f>
        <v>0</v>
      </c>
      <c r="K98" s="181"/>
      <c r="L98" s="186"/>
    </row>
    <row r="99" s="9" customFormat="1" ht="19.92" customHeight="1">
      <c r="B99" s="180"/>
      <c r="C99" s="181"/>
      <c r="D99" s="182" t="s">
        <v>95</v>
      </c>
      <c r="E99" s="183"/>
      <c r="F99" s="183"/>
      <c r="G99" s="183"/>
      <c r="H99" s="183"/>
      <c r="I99" s="184"/>
      <c r="J99" s="185">
        <f>J154</f>
        <v>0</v>
      </c>
      <c r="K99" s="181"/>
      <c r="L99" s="186"/>
    </row>
    <row r="100" s="9" customFormat="1" ht="19.92" customHeight="1">
      <c r="B100" s="180"/>
      <c r="C100" s="181"/>
      <c r="D100" s="182" t="s">
        <v>96</v>
      </c>
      <c r="E100" s="183"/>
      <c r="F100" s="183"/>
      <c r="G100" s="183"/>
      <c r="H100" s="183"/>
      <c r="I100" s="184"/>
      <c r="J100" s="185">
        <f>J162</f>
        <v>0</v>
      </c>
      <c r="K100" s="181"/>
      <c r="L100" s="186"/>
    </row>
    <row r="101" s="8" customFormat="1" ht="24.96" customHeight="1">
      <c r="B101" s="173"/>
      <c r="C101" s="174"/>
      <c r="D101" s="175" t="s">
        <v>97</v>
      </c>
      <c r="E101" s="176"/>
      <c r="F101" s="176"/>
      <c r="G101" s="176"/>
      <c r="H101" s="176"/>
      <c r="I101" s="177"/>
      <c r="J101" s="178">
        <f>J164</f>
        <v>0</v>
      </c>
      <c r="K101" s="174"/>
      <c r="L101" s="179"/>
    </row>
    <row r="102" s="9" customFormat="1" ht="19.92" customHeight="1">
      <c r="B102" s="180"/>
      <c r="C102" s="181"/>
      <c r="D102" s="182" t="s">
        <v>98</v>
      </c>
      <c r="E102" s="183"/>
      <c r="F102" s="183"/>
      <c r="G102" s="183"/>
      <c r="H102" s="183"/>
      <c r="I102" s="184"/>
      <c r="J102" s="185">
        <f>J165</f>
        <v>0</v>
      </c>
      <c r="K102" s="181"/>
      <c r="L102" s="186"/>
    </row>
    <row r="103" s="9" customFormat="1" ht="19.92" customHeight="1">
      <c r="B103" s="180"/>
      <c r="C103" s="181"/>
      <c r="D103" s="182" t="s">
        <v>99</v>
      </c>
      <c r="E103" s="183"/>
      <c r="F103" s="183"/>
      <c r="G103" s="183"/>
      <c r="H103" s="183"/>
      <c r="I103" s="184"/>
      <c r="J103" s="185">
        <f>J175</f>
        <v>0</v>
      </c>
      <c r="K103" s="181"/>
      <c r="L103" s="186"/>
    </row>
    <row r="104" s="9" customFormat="1" ht="19.92" customHeight="1">
      <c r="B104" s="180"/>
      <c r="C104" s="181"/>
      <c r="D104" s="182" t="s">
        <v>100</v>
      </c>
      <c r="E104" s="183"/>
      <c r="F104" s="183"/>
      <c r="G104" s="183"/>
      <c r="H104" s="183"/>
      <c r="I104" s="184"/>
      <c r="J104" s="185">
        <f>J179</f>
        <v>0</v>
      </c>
      <c r="K104" s="181"/>
      <c r="L104" s="186"/>
    </row>
    <row r="105" s="9" customFormat="1" ht="19.92" customHeight="1">
      <c r="B105" s="180"/>
      <c r="C105" s="181"/>
      <c r="D105" s="182" t="s">
        <v>101</v>
      </c>
      <c r="E105" s="183"/>
      <c r="F105" s="183"/>
      <c r="G105" s="183"/>
      <c r="H105" s="183"/>
      <c r="I105" s="184"/>
      <c r="J105" s="185">
        <f>J181</f>
        <v>0</v>
      </c>
      <c r="K105" s="181"/>
      <c r="L105" s="186"/>
    </row>
    <row r="106" s="9" customFormat="1" ht="19.92" customHeight="1">
      <c r="B106" s="180"/>
      <c r="C106" s="181"/>
      <c r="D106" s="182" t="s">
        <v>102</v>
      </c>
      <c r="E106" s="183"/>
      <c r="F106" s="183"/>
      <c r="G106" s="183"/>
      <c r="H106" s="183"/>
      <c r="I106" s="184"/>
      <c r="J106" s="185">
        <f>J192</f>
        <v>0</v>
      </c>
      <c r="K106" s="181"/>
      <c r="L106" s="186"/>
    </row>
    <row r="107" s="9" customFormat="1" ht="19.92" customHeight="1">
      <c r="B107" s="180"/>
      <c r="C107" s="181"/>
      <c r="D107" s="182" t="s">
        <v>103</v>
      </c>
      <c r="E107" s="183"/>
      <c r="F107" s="183"/>
      <c r="G107" s="183"/>
      <c r="H107" s="183"/>
      <c r="I107" s="184"/>
      <c r="J107" s="185">
        <f>J199</f>
        <v>0</v>
      </c>
      <c r="K107" s="181"/>
      <c r="L107" s="186"/>
    </row>
    <row r="108" s="8" customFormat="1" ht="24.96" customHeight="1">
      <c r="B108" s="173"/>
      <c r="C108" s="174"/>
      <c r="D108" s="175" t="s">
        <v>104</v>
      </c>
      <c r="E108" s="176"/>
      <c r="F108" s="176"/>
      <c r="G108" s="176"/>
      <c r="H108" s="176"/>
      <c r="I108" s="177"/>
      <c r="J108" s="178">
        <f>J203</f>
        <v>0</v>
      </c>
      <c r="K108" s="174"/>
      <c r="L108" s="179"/>
    </row>
    <row r="109" s="9" customFormat="1" ht="19.92" customHeight="1">
      <c r="B109" s="180"/>
      <c r="C109" s="181"/>
      <c r="D109" s="182" t="s">
        <v>105</v>
      </c>
      <c r="E109" s="183"/>
      <c r="F109" s="183"/>
      <c r="G109" s="183"/>
      <c r="H109" s="183"/>
      <c r="I109" s="184"/>
      <c r="J109" s="185">
        <f>J204</f>
        <v>0</v>
      </c>
      <c r="K109" s="181"/>
      <c r="L109" s="186"/>
    </row>
    <row r="110" s="9" customFormat="1" ht="19.92" customHeight="1">
      <c r="B110" s="180"/>
      <c r="C110" s="181"/>
      <c r="D110" s="182" t="s">
        <v>106</v>
      </c>
      <c r="E110" s="183"/>
      <c r="F110" s="183"/>
      <c r="G110" s="183"/>
      <c r="H110" s="183"/>
      <c r="I110" s="184"/>
      <c r="J110" s="185">
        <f>J206</f>
        <v>0</v>
      </c>
      <c r="K110" s="181"/>
      <c r="L110" s="186"/>
    </row>
    <row r="111" s="1" customFormat="1" ht="21.84" customHeight="1">
      <c r="B111" s="35"/>
      <c r="C111" s="36"/>
      <c r="D111" s="36"/>
      <c r="E111" s="36"/>
      <c r="F111" s="36"/>
      <c r="G111" s="36"/>
      <c r="H111" s="36"/>
      <c r="I111" s="130"/>
      <c r="J111" s="36"/>
      <c r="K111" s="36"/>
      <c r="L111" s="40"/>
    </row>
    <row r="112" s="1" customFormat="1" ht="6.96" customHeight="1">
      <c r="B112" s="58"/>
      <c r="C112" s="59"/>
      <c r="D112" s="59"/>
      <c r="E112" s="59"/>
      <c r="F112" s="59"/>
      <c r="G112" s="59"/>
      <c r="H112" s="59"/>
      <c r="I112" s="164"/>
      <c r="J112" s="59"/>
      <c r="K112" s="59"/>
      <c r="L112" s="40"/>
    </row>
    <row r="116" s="1" customFormat="1" ht="6.96" customHeight="1">
      <c r="B116" s="60"/>
      <c r="C116" s="61"/>
      <c r="D116" s="61"/>
      <c r="E116" s="61"/>
      <c r="F116" s="61"/>
      <c r="G116" s="61"/>
      <c r="H116" s="61"/>
      <c r="I116" s="167"/>
      <c r="J116" s="61"/>
      <c r="K116" s="61"/>
      <c r="L116" s="40"/>
    </row>
    <row r="117" s="1" customFormat="1" ht="24.96" customHeight="1">
      <c r="B117" s="35"/>
      <c r="C117" s="20" t="s">
        <v>107</v>
      </c>
      <c r="D117" s="36"/>
      <c r="E117" s="36"/>
      <c r="F117" s="36"/>
      <c r="G117" s="36"/>
      <c r="H117" s="36"/>
      <c r="I117" s="130"/>
      <c r="J117" s="36"/>
      <c r="K117" s="36"/>
      <c r="L117" s="40"/>
    </row>
    <row r="118" s="1" customFormat="1" ht="6.96" customHeight="1">
      <c r="B118" s="35"/>
      <c r="C118" s="36"/>
      <c r="D118" s="36"/>
      <c r="E118" s="36"/>
      <c r="F118" s="36"/>
      <c r="G118" s="36"/>
      <c r="H118" s="36"/>
      <c r="I118" s="130"/>
      <c r="J118" s="36"/>
      <c r="K118" s="36"/>
      <c r="L118" s="40"/>
    </row>
    <row r="119" s="1" customFormat="1" ht="12" customHeight="1">
      <c r="B119" s="35"/>
      <c r="C119" s="29" t="s">
        <v>16</v>
      </c>
      <c r="D119" s="36"/>
      <c r="E119" s="36"/>
      <c r="F119" s="36"/>
      <c r="G119" s="36"/>
      <c r="H119" s="36"/>
      <c r="I119" s="130"/>
      <c r="J119" s="36"/>
      <c r="K119" s="36"/>
      <c r="L119" s="40"/>
    </row>
    <row r="120" s="1" customFormat="1" ht="16.5" customHeight="1">
      <c r="B120" s="35"/>
      <c r="C120" s="36"/>
      <c r="D120" s="36"/>
      <c r="E120" s="68" t="str">
        <f>E7</f>
        <v>Výtah v objektu ZŠ F-M, ČSA 570</v>
      </c>
      <c r="F120" s="36"/>
      <c r="G120" s="36"/>
      <c r="H120" s="36"/>
      <c r="I120" s="130"/>
      <c r="J120" s="36"/>
      <c r="K120" s="36"/>
      <c r="L120" s="40"/>
    </row>
    <row r="121" s="1" customFormat="1" ht="6.96" customHeight="1">
      <c r="B121" s="35"/>
      <c r="C121" s="36"/>
      <c r="D121" s="36"/>
      <c r="E121" s="36"/>
      <c r="F121" s="36"/>
      <c r="G121" s="36"/>
      <c r="H121" s="36"/>
      <c r="I121" s="130"/>
      <c r="J121" s="36"/>
      <c r="K121" s="36"/>
      <c r="L121" s="40"/>
    </row>
    <row r="122" s="1" customFormat="1" ht="12" customHeight="1">
      <c r="B122" s="35"/>
      <c r="C122" s="29" t="s">
        <v>20</v>
      </c>
      <c r="D122" s="36"/>
      <c r="E122" s="36"/>
      <c r="F122" s="24" t="str">
        <f>F10</f>
        <v>Frýdek-Místek</v>
      </c>
      <c r="G122" s="36"/>
      <c r="H122" s="36"/>
      <c r="I122" s="133" t="s">
        <v>22</v>
      </c>
      <c r="J122" s="71" t="str">
        <f>IF(J10="","",J10)</f>
        <v>31. 10. 2019</v>
      </c>
      <c r="K122" s="36"/>
      <c r="L122" s="40"/>
    </row>
    <row r="123" s="1" customFormat="1" ht="6.96" customHeight="1">
      <c r="B123" s="35"/>
      <c r="C123" s="36"/>
      <c r="D123" s="36"/>
      <c r="E123" s="36"/>
      <c r="F123" s="36"/>
      <c r="G123" s="36"/>
      <c r="H123" s="36"/>
      <c r="I123" s="130"/>
      <c r="J123" s="36"/>
      <c r="K123" s="36"/>
      <c r="L123" s="40"/>
    </row>
    <row r="124" s="1" customFormat="1" ht="27.9" customHeight="1">
      <c r="B124" s="35"/>
      <c r="C124" s="29" t="s">
        <v>24</v>
      </c>
      <c r="D124" s="36"/>
      <c r="E124" s="36"/>
      <c r="F124" s="24" t="str">
        <f>E13</f>
        <v>Statutární město Frýdek-Místek</v>
      </c>
      <c r="G124" s="36"/>
      <c r="H124" s="36"/>
      <c r="I124" s="133" t="s">
        <v>30</v>
      </c>
      <c r="J124" s="33" t="str">
        <f>E19</f>
        <v>CIVIL PROJECTS s.r.o.</v>
      </c>
      <c r="K124" s="36"/>
      <c r="L124" s="40"/>
    </row>
    <row r="125" s="1" customFormat="1" ht="15.15" customHeight="1">
      <c r="B125" s="35"/>
      <c r="C125" s="29" t="s">
        <v>28</v>
      </c>
      <c r="D125" s="36"/>
      <c r="E125" s="36"/>
      <c r="F125" s="24" t="str">
        <f>IF(E16="","",E16)</f>
        <v>Vyplň údaj</v>
      </c>
      <c r="G125" s="36"/>
      <c r="H125" s="36"/>
      <c r="I125" s="133" t="s">
        <v>34</v>
      </c>
      <c r="J125" s="33" t="str">
        <f>E22</f>
        <v>Ing. Zdeněk Loup</v>
      </c>
      <c r="K125" s="36"/>
      <c r="L125" s="40"/>
    </row>
    <row r="126" s="1" customFormat="1" ht="10.32" customHeight="1">
      <c r="B126" s="35"/>
      <c r="C126" s="36"/>
      <c r="D126" s="36"/>
      <c r="E126" s="36"/>
      <c r="F126" s="36"/>
      <c r="G126" s="36"/>
      <c r="H126" s="36"/>
      <c r="I126" s="130"/>
      <c r="J126" s="36"/>
      <c r="K126" s="36"/>
      <c r="L126" s="40"/>
    </row>
    <row r="127" s="10" customFormat="1" ht="29.28" customHeight="1">
      <c r="B127" s="187"/>
      <c r="C127" s="188" t="s">
        <v>108</v>
      </c>
      <c r="D127" s="189" t="s">
        <v>62</v>
      </c>
      <c r="E127" s="189" t="s">
        <v>58</v>
      </c>
      <c r="F127" s="189" t="s">
        <v>59</v>
      </c>
      <c r="G127" s="189" t="s">
        <v>109</v>
      </c>
      <c r="H127" s="189" t="s">
        <v>110</v>
      </c>
      <c r="I127" s="190" t="s">
        <v>111</v>
      </c>
      <c r="J127" s="191" t="s">
        <v>88</v>
      </c>
      <c r="K127" s="192" t="s">
        <v>112</v>
      </c>
      <c r="L127" s="193"/>
      <c r="M127" s="92" t="s">
        <v>1</v>
      </c>
      <c r="N127" s="93" t="s">
        <v>41</v>
      </c>
      <c r="O127" s="93" t="s">
        <v>113</v>
      </c>
      <c r="P127" s="93" t="s">
        <v>114</v>
      </c>
      <c r="Q127" s="93" t="s">
        <v>115</v>
      </c>
      <c r="R127" s="93" t="s">
        <v>116</v>
      </c>
      <c r="S127" s="93" t="s">
        <v>117</v>
      </c>
      <c r="T127" s="94" t="s">
        <v>118</v>
      </c>
    </row>
    <row r="128" s="1" customFormat="1" ht="22.8" customHeight="1">
      <c r="B128" s="35"/>
      <c r="C128" s="99" t="s">
        <v>119</v>
      </c>
      <c r="D128" s="36"/>
      <c r="E128" s="36"/>
      <c r="F128" s="36"/>
      <c r="G128" s="36"/>
      <c r="H128" s="36"/>
      <c r="I128" s="130"/>
      <c r="J128" s="194">
        <f>BK128</f>
        <v>0</v>
      </c>
      <c r="K128" s="36"/>
      <c r="L128" s="40"/>
      <c r="M128" s="95"/>
      <c r="N128" s="96"/>
      <c r="O128" s="96"/>
      <c r="P128" s="195">
        <f>P129+P164+P203</f>
        <v>0</v>
      </c>
      <c r="Q128" s="96"/>
      <c r="R128" s="195">
        <f>R129+R164+R203</f>
        <v>4.1606907799999995</v>
      </c>
      <c r="S128" s="96"/>
      <c r="T128" s="196">
        <f>T129+T164+T203</f>
        <v>2.6668800000000004</v>
      </c>
      <c r="AT128" s="14" t="s">
        <v>76</v>
      </c>
      <c r="AU128" s="14" t="s">
        <v>90</v>
      </c>
      <c r="BK128" s="197">
        <f>BK129+BK164+BK203</f>
        <v>0</v>
      </c>
    </row>
    <row r="129" s="11" customFormat="1" ht="25.92" customHeight="1">
      <c r="B129" s="198"/>
      <c r="C129" s="199"/>
      <c r="D129" s="200" t="s">
        <v>76</v>
      </c>
      <c r="E129" s="201" t="s">
        <v>120</v>
      </c>
      <c r="F129" s="201" t="s">
        <v>121</v>
      </c>
      <c r="G129" s="199"/>
      <c r="H129" s="199"/>
      <c r="I129" s="202"/>
      <c r="J129" s="203">
        <f>BK129</f>
        <v>0</v>
      </c>
      <c r="K129" s="199"/>
      <c r="L129" s="204"/>
      <c r="M129" s="205"/>
      <c r="N129" s="206"/>
      <c r="O129" s="206"/>
      <c r="P129" s="207">
        <f>P130+P133+P148+P154+P162</f>
        <v>0</v>
      </c>
      <c r="Q129" s="206"/>
      <c r="R129" s="207">
        <f>R130+R133+R148+R154+R162</f>
        <v>3.4396837599999994</v>
      </c>
      <c r="S129" s="206"/>
      <c r="T129" s="208">
        <f>T130+T133+T148+T154+T162</f>
        <v>2.5256800000000004</v>
      </c>
      <c r="AR129" s="209" t="s">
        <v>82</v>
      </c>
      <c r="AT129" s="210" t="s">
        <v>76</v>
      </c>
      <c r="AU129" s="210" t="s">
        <v>77</v>
      </c>
      <c r="AY129" s="209" t="s">
        <v>122</v>
      </c>
      <c r="BK129" s="211">
        <f>BK130+BK133+BK148+BK154+BK162</f>
        <v>0</v>
      </c>
    </row>
    <row r="130" s="11" customFormat="1" ht="22.8" customHeight="1">
      <c r="B130" s="198"/>
      <c r="C130" s="199"/>
      <c r="D130" s="200" t="s">
        <v>76</v>
      </c>
      <c r="E130" s="212" t="s">
        <v>82</v>
      </c>
      <c r="F130" s="212" t="s">
        <v>123</v>
      </c>
      <c r="G130" s="199"/>
      <c r="H130" s="199"/>
      <c r="I130" s="202"/>
      <c r="J130" s="213">
        <f>BK130</f>
        <v>0</v>
      </c>
      <c r="K130" s="199"/>
      <c r="L130" s="204"/>
      <c r="M130" s="205"/>
      <c r="N130" s="206"/>
      <c r="O130" s="206"/>
      <c r="P130" s="207">
        <f>SUM(P131:P132)</f>
        <v>0</v>
      </c>
      <c r="Q130" s="206"/>
      <c r="R130" s="207">
        <f>SUM(R131:R132)</f>
        <v>0</v>
      </c>
      <c r="S130" s="206"/>
      <c r="T130" s="208">
        <f>SUM(T131:T132)</f>
        <v>0</v>
      </c>
      <c r="AR130" s="209" t="s">
        <v>82</v>
      </c>
      <c r="AT130" s="210" t="s">
        <v>76</v>
      </c>
      <c r="AU130" s="210" t="s">
        <v>82</v>
      </c>
      <c r="AY130" s="209" t="s">
        <v>122</v>
      </c>
      <c r="BK130" s="211">
        <f>SUM(BK131:BK132)</f>
        <v>0</v>
      </c>
    </row>
    <row r="131" s="1" customFormat="1" ht="16.5" customHeight="1">
      <c r="B131" s="35"/>
      <c r="C131" s="214" t="s">
        <v>82</v>
      </c>
      <c r="D131" s="214" t="s">
        <v>124</v>
      </c>
      <c r="E131" s="215" t="s">
        <v>125</v>
      </c>
      <c r="F131" s="216" t="s">
        <v>126</v>
      </c>
      <c r="G131" s="217" t="s">
        <v>127</v>
      </c>
      <c r="H131" s="218">
        <v>0.64800000000000002</v>
      </c>
      <c r="I131" s="219"/>
      <c r="J131" s="220">
        <f>ROUND(I131*H131,2)</f>
        <v>0</v>
      </c>
      <c r="K131" s="216" t="s">
        <v>128</v>
      </c>
      <c r="L131" s="40"/>
      <c r="M131" s="221" t="s">
        <v>1</v>
      </c>
      <c r="N131" s="222" t="s">
        <v>42</v>
      </c>
      <c r="O131" s="83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AR131" s="225" t="s">
        <v>129</v>
      </c>
      <c r="AT131" s="225" t="s">
        <v>124</v>
      </c>
      <c r="AU131" s="225" t="s">
        <v>84</v>
      </c>
      <c r="AY131" s="14" t="s">
        <v>122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4" t="s">
        <v>82</v>
      </c>
      <c r="BK131" s="226">
        <f>ROUND(I131*H131,2)</f>
        <v>0</v>
      </c>
      <c r="BL131" s="14" t="s">
        <v>129</v>
      </c>
      <c r="BM131" s="225" t="s">
        <v>130</v>
      </c>
    </row>
    <row r="132" s="12" customFormat="1">
      <c r="B132" s="227"/>
      <c r="C132" s="228"/>
      <c r="D132" s="229" t="s">
        <v>131</v>
      </c>
      <c r="E132" s="230" t="s">
        <v>1</v>
      </c>
      <c r="F132" s="231" t="s">
        <v>132</v>
      </c>
      <c r="G132" s="228"/>
      <c r="H132" s="232">
        <v>0.64800000000000002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AT132" s="238" t="s">
        <v>131</v>
      </c>
      <c r="AU132" s="238" t="s">
        <v>84</v>
      </c>
      <c r="AV132" s="12" t="s">
        <v>84</v>
      </c>
      <c r="AW132" s="12" t="s">
        <v>33</v>
      </c>
      <c r="AX132" s="12" t="s">
        <v>82</v>
      </c>
      <c r="AY132" s="238" t="s">
        <v>122</v>
      </c>
    </row>
    <row r="133" s="11" customFormat="1" ht="22.8" customHeight="1">
      <c r="B133" s="198"/>
      <c r="C133" s="199"/>
      <c r="D133" s="200" t="s">
        <v>76</v>
      </c>
      <c r="E133" s="212" t="s">
        <v>84</v>
      </c>
      <c r="F133" s="212" t="s">
        <v>133</v>
      </c>
      <c r="G133" s="199"/>
      <c r="H133" s="199"/>
      <c r="I133" s="202"/>
      <c r="J133" s="213">
        <f>BK133</f>
        <v>0</v>
      </c>
      <c r="K133" s="199"/>
      <c r="L133" s="204"/>
      <c r="M133" s="205"/>
      <c r="N133" s="206"/>
      <c r="O133" s="206"/>
      <c r="P133" s="207">
        <f>SUM(P134:P147)</f>
        <v>0</v>
      </c>
      <c r="Q133" s="206"/>
      <c r="R133" s="207">
        <f>SUM(R134:R147)</f>
        <v>3.4395789599999995</v>
      </c>
      <c r="S133" s="206"/>
      <c r="T133" s="208">
        <f>SUM(T134:T147)</f>
        <v>0</v>
      </c>
      <c r="AR133" s="209" t="s">
        <v>82</v>
      </c>
      <c r="AT133" s="210" t="s">
        <v>76</v>
      </c>
      <c r="AU133" s="210" t="s">
        <v>82</v>
      </c>
      <c r="AY133" s="209" t="s">
        <v>122</v>
      </c>
      <c r="BK133" s="211">
        <f>SUM(BK134:BK147)</f>
        <v>0</v>
      </c>
    </row>
    <row r="134" s="1" customFormat="1" ht="16.5" customHeight="1">
      <c r="B134" s="35"/>
      <c r="C134" s="214" t="s">
        <v>84</v>
      </c>
      <c r="D134" s="214" t="s">
        <v>124</v>
      </c>
      <c r="E134" s="215" t="s">
        <v>134</v>
      </c>
      <c r="F134" s="216" t="s">
        <v>135</v>
      </c>
      <c r="G134" s="217" t="s">
        <v>127</v>
      </c>
      <c r="H134" s="218">
        <v>0.32400000000000001</v>
      </c>
      <c r="I134" s="219"/>
      <c r="J134" s="220">
        <f>ROUND(I134*H134,2)</f>
        <v>0</v>
      </c>
      <c r="K134" s="216" t="s">
        <v>128</v>
      </c>
      <c r="L134" s="40"/>
      <c r="M134" s="221" t="s">
        <v>1</v>
      </c>
      <c r="N134" s="222" t="s">
        <v>42</v>
      </c>
      <c r="O134" s="83"/>
      <c r="P134" s="223">
        <f>O134*H134</f>
        <v>0</v>
      </c>
      <c r="Q134" s="223">
        <v>2.2563399999999998</v>
      </c>
      <c r="R134" s="223">
        <f>Q134*H134</f>
        <v>0.73105416000000001</v>
      </c>
      <c r="S134" s="223">
        <v>0</v>
      </c>
      <c r="T134" s="224">
        <f>S134*H134</f>
        <v>0</v>
      </c>
      <c r="AR134" s="225" t="s">
        <v>129</v>
      </c>
      <c r="AT134" s="225" t="s">
        <v>124</v>
      </c>
      <c r="AU134" s="225" t="s">
        <v>84</v>
      </c>
      <c r="AY134" s="14" t="s">
        <v>122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4" t="s">
        <v>82</v>
      </c>
      <c r="BK134" s="226">
        <f>ROUND(I134*H134,2)</f>
        <v>0</v>
      </c>
      <c r="BL134" s="14" t="s">
        <v>129</v>
      </c>
      <c r="BM134" s="225" t="s">
        <v>136</v>
      </c>
    </row>
    <row r="135" s="12" customFormat="1">
      <c r="B135" s="227"/>
      <c r="C135" s="228"/>
      <c r="D135" s="229" t="s">
        <v>131</v>
      </c>
      <c r="E135" s="230" t="s">
        <v>1</v>
      </c>
      <c r="F135" s="231" t="s">
        <v>137</v>
      </c>
      <c r="G135" s="228"/>
      <c r="H135" s="232">
        <v>0.32400000000000001</v>
      </c>
      <c r="I135" s="233"/>
      <c r="J135" s="228"/>
      <c r="K135" s="228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131</v>
      </c>
      <c r="AU135" s="238" t="s">
        <v>84</v>
      </c>
      <c r="AV135" s="12" t="s">
        <v>84</v>
      </c>
      <c r="AW135" s="12" t="s">
        <v>33</v>
      </c>
      <c r="AX135" s="12" t="s">
        <v>82</v>
      </c>
      <c r="AY135" s="238" t="s">
        <v>122</v>
      </c>
    </row>
    <row r="136" s="1" customFormat="1" ht="24" customHeight="1">
      <c r="B136" s="35"/>
      <c r="C136" s="214" t="s">
        <v>138</v>
      </c>
      <c r="D136" s="214" t="s">
        <v>124</v>
      </c>
      <c r="E136" s="215" t="s">
        <v>139</v>
      </c>
      <c r="F136" s="216" t="s">
        <v>140</v>
      </c>
      <c r="G136" s="217" t="s">
        <v>127</v>
      </c>
      <c r="H136" s="218">
        <v>0.63900000000000001</v>
      </c>
      <c r="I136" s="219"/>
      <c r="J136" s="220">
        <f>ROUND(I136*H136,2)</f>
        <v>0</v>
      </c>
      <c r="K136" s="216" t="s">
        <v>128</v>
      </c>
      <c r="L136" s="40"/>
      <c r="M136" s="221" t="s">
        <v>1</v>
      </c>
      <c r="N136" s="222" t="s">
        <v>42</v>
      </c>
      <c r="O136" s="83"/>
      <c r="P136" s="223">
        <f>O136*H136</f>
        <v>0</v>
      </c>
      <c r="Q136" s="223">
        <v>2.45329</v>
      </c>
      <c r="R136" s="223">
        <f>Q136*H136</f>
        <v>1.5676523099999999</v>
      </c>
      <c r="S136" s="223">
        <v>0</v>
      </c>
      <c r="T136" s="224">
        <f>S136*H136</f>
        <v>0</v>
      </c>
      <c r="AR136" s="225" t="s">
        <v>129</v>
      </c>
      <c r="AT136" s="225" t="s">
        <v>124</v>
      </c>
      <c r="AU136" s="225" t="s">
        <v>84</v>
      </c>
      <c r="AY136" s="14" t="s">
        <v>122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4" t="s">
        <v>82</v>
      </c>
      <c r="BK136" s="226">
        <f>ROUND(I136*H136,2)</f>
        <v>0</v>
      </c>
      <c r="BL136" s="14" t="s">
        <v>129</v>
      </c>
      <c r="BM136" s="225" t="s">
        <v>141</v>
      </c>
    </row>
    <row r="137" s="12" customFormat="1">
      <c r="B137" s="227"/>
      <c r="C137" s="228"/>
      <c r="D137" s="229" t="s">
        <v>131</v>
      </c>
      <c r="E137" s="230" t="s">
        <v>1</v>
      </c>
      <c r="F137" s="231" t="s">
        <v>142</v>
      </c>
      <c r="G137" s="228"/>
      <c r="H137" s="232">
        <v>0.63900000000000001</v>
      </c>
      <c r="I137" s="233"/>
      <c r="J137" s="228"/>
      <c r="K137" s="228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131</v>
      </c>
      <c r="AU137" s="238" t="s">
        <v>84</v>
      </c>
      <c r="AV137" s="12" t="s">
        <v>84</v>
      </c>
      <c r="AW137" s="12" t="s">
        <v>33</v>
      </c>
      <c r="AX137" s="12" t="s">
        <v>82</v>
      </c>
      <c r="AY137" s="238" t="s">
        <v>122</v>
      </c>
    </row>
    <row r="138" s="1" customFormat="1" ht="16.5" customHeight="1">
      <c r="B138" s="35"/>
      <c r="C138" s="214" t="s">
        <v>129</v>
      </c>
      <c r="D138" s="214" t="s">
        <v>124</v>
      </c>
      <c r="E138" s="215" t="s">
        <v>143</v>
      </c>
      <c r="F138" s="216" t="s">
        <v>144</v>
      </c>
      <c r="G138" s="217" t="s">
        <v>145</v>
      </c>
      <c r="H138" s="218">
        <v>0.050000000000000003</v>
      </c>
      <c r="I138" s="219"/>
      <c r="J138" s="220">
        <f>ROUND(I138*H138,2)</f>
        <v>0</v>
      </c>
      <c r="K138" s="216" t="s">
        <v>128</v>
      </c>
      <c r="L138" s="40"/>
      <c r="M138" s="221" t="s">
        <v>1</v>
      </c>
      <c r="N138" s="222" t="s">
        <v>42</v>
      </c>
      <c r="O138" s="83"/>
      <c r="P138" s="223">
        <f>O138*H138</f>
        <v>0</v>
      </c>
      <c r="Q138" s="223">
        <v>1.0601700000000001</v>
      </c>
      <c r="R138" s="223">
        <f>Q138*H138</f>
        <v>0.053008500000000007</v>
      </c>
      <c r="S138" s="223">
        <v>0</v>
      </c>
      <c r="T138" s="224">
        <f>S138*H138</f>
        <v>0</v>
      </c>
      <c r="AR138" s="225" t="s">
        <v>129</v>
      </c>
      <c r="AT138" s="225" t="s">
        <v>124</v>
      </c>
      <c r="AU138" s="225" t="s">
        <v>84</v>
      </c>
      <c r="AY138" s="14" t="s">
        <v>122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4" t="s">
        <v>82</v>
      </c>
      <c r="BK138" s="226">
        <f>ROUND(I138*H138,2)</f>
        <v>0</v>
      </c>
      <c r="BL138" s="14" t="s">
        <v>129</v>
      </c>
      <c r="BM138" s="225" t="s">
        <v>146</v>
      </c>
    </row>
    <row r="139" s="12" customFormat="1">
      <c r="B139" s="227"/>
      <c r="C139" s="228"/>
      <c r="D139" s="229" t="s">
        <v>131</v>
      </c>
      <c r="E139" s="230" t="s">
        <v>1</v>
      </c>
      <c r="F139" s="231" t="s">
        <v>147</v>
      </c>
      <c r="G139" s="228"/>
      <c r="H139" s="232">
        <v>0.050000000000000003</v>
      </c>
      <c r="I139" s="233"/>
      <c r="J139" s="228"/>
      <c r="K139" s="228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131</v>
      </c>
      <c r="AU139" s="238" t="s">
        <v>84</v>
      </c>
      <c r="AV139" s="12" t="s">
        <v>84</v>
      </c>
      <c r="AW139" s="12" t="s">
        <v>33</v>
      </c>
      <c r="AX139" s="12" t="s">
        <v>82</v>
      </c>
      <c r="AY139" s="238" t="s">
        <v>122</v>
      </c>
    </row>
    <row r="140" s="1" customFormat="1" ht="16.5" customHeight="1">
      <c r="B140" s="35"/>
      <c r="C140" s="214" t="s">
        <v>148</v>
      </c>
      <c r="D140" s="214" t="s">
        <v>124</v>
      </c>
      <c r="E140" s="215" t="s">
        <v>149</v>
      </c>
      <c r="F140" s="216" t="s">
        <v>150</v>
      </c>
      <c r="G140" s="217" t="s">
        <v>145</v>
      </c>
      <c r="H140" s="218">
        <v>0.047</v>
      </c>
      <c r="I140" s="219"/>
      <c r="J140" s="220">
        <f>ROUND(I140*H140,2)</f>
        <v>0</v>
      </c>
      <c r="K140" s="216" t="s">
        <v>128</v>
      </c>
      <c r="L140" s="40"/>
      <c r="M140" s="221" t="s">
        <v>1</v>
      </c>
      <c r="N140" s="222" t="s">
        <v>42</v>
      </c>
      <c r="O140" s="83"/>
      <c r="P140" s="223">
        <f>O140*H140</f>
        <v>0</v>
      </c>
      <c r="Q140" s="223">
        <v>1.06277</v>
      </c>
      <c r="R140" s="223">
        <f>Q140*H140</f>
        <v>0.049950189999999998</v>
      </c>
      <c r="S140" s="223">
        <v>0</v>
      </c>
      <c r="T140" s="224">
        <f>S140*H140</f>
        <v>0</v>
      </c>
      <c r="AR140" s="225" t="s">
        <v>129</v>
      </c>
      <c r="AT140" s="225" t="s">
        <v>124</v>
      </c>
      <c r="AU140" s="225" t="s">
        <v>84</v>
      </c>
      <c r="AY140" s="14" t="s">
        <v>122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4" t="s">
        <v>82</v>
      </c>
      <c r="BK140" s="226">
        <f>ROUND(I140*H140,2)</f>
        <v>0</v>
      </c>
      <c r="BL140" s="14" t="s">
        <v>129</v>
      </c>
      <c r="BM140" s="225" t="s">
        <v>151</v>
      </c>
    </row>
    <row r="141" s="12" customFormat="1">
      <c r="B141" s="227"/>
      <c r="C141" s="228"/>
      <c r="D141" s="229" t="s">
        <v>131</v>
      </c>
      <c r="E141" s="230" t="s">
        <v>1</v>
      </c>
      <c r="F141" s="231" t="s">
        <v>152</v>
      </c>
      <c r="G141" s="228"/>
      <c r="H141" s="232">
        <v>0.047</v>
      </c>
      <c r="I141" s="233"/>
      <c r="J141" s="228"/>
      <c r="K141" s="228"/>
      <c r="L141" s="234"/>
      <c r="M141" s="235"/>
      <c r="N141" s="236"/>
      <c r="O141" s="236"/>
      <c r="P141" s="236"/>
      <c r="Q141" s="236"/>
      <c r="R141" s="236"/>
      <c r="S141" s="236"/>
      <c r="T141" s="237"/>
      <c r="AT141" s="238" t="s">
        <v>131</v>
      </c>
      <c r="AU141" s="238" t="s">
        <v>84</v>
      </c>
      <c r="AV141" s="12" t="s">
        <v>84</v>
      </c>
      <c r="AW141" s="12" t="s">
        <v>33</v>
      </c>
      <c r="AX141" s="12" t="s">
        <v>82</v>
      </c>
      <c r="AY141" s="238" t="s">
        <v>122</v>
      </c>
    </row>
    <row r="142" s="1" customFormat="1" ht="16.5" customHeight="1">
      <c r="B142" s="35"/>
      <c r="C142" s="214" t="s">
        <v>153</v>
      </c>
      <c r="D142" s="214" t="s">
        <v>124</v>
      </c>
      <c r="E142" s="215" t="s">
        <v>154</v>
      </c>
      <c r="F142" s="216" t="s">
        <v>155</v>
      </c>
      <c r="G142" s="217" t="s">
        <v>156</v>
      </c>
      <c r="H142" s="218">
        <v>2.7999999999999998</v>
      </c>
      <c r="I142" s="219"/>
      <c r="J142" s="220">
        <f>ROUND(I142*H142,2)</f>
        <v>0</v>
      </c>
      <c r="K142" s="216" t="s">
        <v>128</v>
      </c>
      <c r="L142" s="40"/>
      <c r="M142" s="221" t="s">
        <v>1</v>
      </c>
      <c r="N142" s="222" t="s">
        <v>42</v>
      </c>
      <c r="O142" s="83"/>
      <c r="P142" s="223">
        <f>O142*H142</f>
        <v>0</v>
      </c>
      <c r="Q142" s="223">
        <v>0.0026900000000000001</v>
      </c>
      <c r="R142" s="223">
        <f>Q142*H142</f>
        <v>0.0075319999999999996</v>
      </c>
      <c r="S142" s="223">
        <v>0</v>
      </c>
      <c r="T142" s="224">
        <f>S142*H142</f>
        <v>0</v>
      </c>
      <c r="AR142" s="225" t="s">
        <v>129</v>
      </c>
      <c r="AT142" s="225" t="s">
        <v>124</v>
      </c>
      <c r="AU142" s="225" t="s">
        <v>84</v>
      </c>
      <c r="AY142" s="14" t="s">
        <v>122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4" t="s">
        <v>82</v>
      </c>
      <c r="BK142" s="226">
        <f>ROUND(I142*H142,2)</f>
        <v>0</v>
      </c>
      <c r="BL142" s="14" t="s">
        <v>129</v>
      </c>
      <c r="BM142" s="225" t="s">
        <v>157</v>
      </c>
    </row>
    <row r="143" s="12" customFormat="1">
      <c r="B143" s="227"/>
      <c r="C143" s="228"/>
      <c r="D143" s="229" t="s">
        <v>131</v>
      </c>
      <c r="E143" s="230" t="s">
        <v>1</v>
      </c>
      <c r="F143" s="231" t="s">
        <v>158</v>
      </c>
      <c r="G143" s="228"/>
      <c r="H143" s="232">
        <v>2.7999999999999998</v>
      </c>
      <c r="I143" s="233"/>
      <c r="J143" s="228"/>
      <c r="K143" s="228"/>
      <c r="L143" s="234"/>
      <c r="M143" s="235"/>
      <c r="N143" s="236"/>
      <c r="O143" s="236"/>
      <c r="P143" s="236"/>
      <c r="Q143" s="236"/>
      <c r="R143" s="236"/>
      <c r="S143" s="236"/>
      <c r="T143" s="237"/>
      <c r="AT143" s="238" t="s">
        <v>131</v>
      </c>
      <c r="AU143" s="238" t="s">
        <v>84</v>
      </c>
      <c r="AV143" s="12" t="s">
        <v>84</v>
      </c>
      <c r="AW143" s="12" t="s">
        <v>33</v>
      </c>
      <c r="AX143" s="12" t="s">
        <v>82</v>
      </c>
      <c r="AY143" s="238" t="s">
        <v>122</v>
      </c>
    </row>
    <row r="144" s="1" customFormat="1" ht="16.5" customHeight="1">
      <c r="B144" s="35"/>
      <c r="C144" s="214" t="s">
        <v>159</v>
      </c>
      <c r="D144" s="214" t="s">
        <v>124</v>
      </c>
      <c r="E144" s="215" t="s">
        <v>160</v>
      </c>
      <c r="F144" s="216" t="s">
        <v>161</v>
      </c>
      <c r="G144" s="217" t="s">
        <v>156</v>
      </c>
      <c r="H144" s="218">
        <v>2.7999999999999998</v>
      </c>
      <c r="I144" s="219"/>
      <c r="J144" s="220">
        <f>ROUND(I144*H144,2)</f>
        <v>0</v>
      </c>
      <c r="K144" s="216" t="s">
        <v>128</v>
      </c>
      <c r="L144" s="40"/>
      <c r="M144" s="221" t="s">
        <v>1</v>
      </c>
      <c r="N144" s="222" t="s">
        <v>42</v>
      </c>
      <c r="O144" s="83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AR144" s="225" t="s">
        <v>129</v>
      </c>
      <c r="AT144" s="225" t="s">
        <v>124</v>
      </c>
      <c r="AU144" s="225" t="s">
        <v>84</v>
      </c>
      <c r="AY144" s="14" t="s">
        <v>122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4" t="s">
        <v>82</v>
      </c>
      <c r="BK144" s="226">
        <f>ROUND(I144*H144,2)</f>
        <v>0</v>
      </c>
      <c r="BL144" s="14" t="s">
        <v>129</v>
      </c>
      <c r="BM144" s="225" t="s">
        <v>162</v>
      </c>
    </row>
    <row r="145" s="1" customFormat="1" ht="24" customHeight="1">
      <c r="B145" s="35"/>
      <c r="C145" s="214" t="s">
        <v>163</v>
      </c>
      <c r="D145" s="214" t="s">
        <v>124</v>
      </c>
      <c r="E145" s="215" t="s">
        <v>164</v>
      </c>
      <c r="F145" s="216" t="s">
        <v>165</v>
      </c>
      <c r="G145" s="217" t="s">
        <v>127</v>
      </c>
      <c r="H145" s="218">
        <v>0.41999999999999998</v>
      </c>
      <c r="I145" s="219"/>
      <c r="J145" s="220">
        <f>ROUND(I145*H145,2)</f>
        <v>0</v>
      </c>
      <c r="K145" s="216" t="s">
        <v>128</v>
      </c>
      <c r="L145" s="40"/>
      <c r="M145" s="221" t="s">
        <v>1</v>
      </c>
      <c r="N145" s="222" t="s">
        <v>42</v>
      </c>
      <c r="O145" s="83"/>
      <c r="P145" s="223">
        <f>O145*H145</f>
        <v>0</v>
      </c>
      <c r="Q145" s="223">
        <v>2.45329</v>
      </c>
      <c r="R145" s="223">
        <f>Q145*H145</f>
        <v>1.0303818</v>
      </c>
      <c r="S145" s="223">
        <v>0</v>
      </c>
      <c r="T145" s="224">
        <f>S145*H145</f>
        <v>0</v>
      </c>
      <c r="AR145" s="225" t="s">
        <v>129</v>
      </c>
      <c r="AT145" s="225" t="s">
        <v>124</v>
      </c>
      <c r="AU145" s="225" t="s">
        <v>84</v>
      </c>
      <c r="AY145" s="14" t="s">
        <v>122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4" t="s">
        <v>82</v>
      </c>
      <c r="BK145" s="226">
        <f>ROUND(I145*H145,2)</f>
        <v>0</v>
      </c>
      <c r="BL145" s="14" t="s">
        <v>129</v>
      </c>
      <c r="BM145" s="225" t="s">
        <v>166</v>
      </c>
    </row>
    <row r="146" s="1" customFormat="1">
      <c r="B146" s="35"/>
      <c r="C146" s="36"/>
      <c r="D146" s="229" t="s">
        <v>167</v>
      </c>
      <c r="E146" s="36"/>
      <c r="F146" s="239" t="s">
        <v>168</v>
      </c>
      <c r="G146" s="36"/>
      <c r="H146" s="36"/>
      <c r="I146" s="130"/>
      <c r="J146" s="36"/>
      <c r="K146" s="36"/>
      <c r="L146" s="40"/>
      <c r="M146" s="240"/>
      <c r="N146" s="83"/>
      <c r="O146" s="83"/>
      <c r="P146" s="83"/>
      <c r="Q146" s="83"/>
      <c r="R146" s="83"/>
      <c r="S146" s="83"/>
      <c r="T146" s="84"/>
      <c r="AT146" s="14" t="s">
        <v>167</v>
      </c>
      <c r="AU146" s="14" t="s">
        <v>84</v>
      </c>
    </row>
    <row r="147" s="12" customFormat="1">
      <c r="B147" s="227"/>
      <c r="C147" s="228"/>
      <c r="D147" s="229" t="s">
        <v>131</v>
      </c>
      <c r="E147" s="230" t="s">
        <v>1</v>
      </c>
      <c r="F147" s="231" t="s">
        <v>169</v>
      </c>
      <c r="G147" s="228"/>
      <c r="H147" s="232">
        <v>0.41999999999999998</v>
      </c>
      <c r="I147" s="233"/>
      <c r="J147" s="228"/>
      <c r="K147" s="228"/>
      <c r="L147" s="234"/>
      <c r="M147" s="235"/>
      <c r="N147" s="236"/>
      <c r="O147" s="236"/>
      <c r="P147" s="236"/>
      <c r="Q147" s="236"/>
      <c r="R147" s="236"/>
      <c r="S147" s="236"/>
      <c r="T147" s="237"/>
      <c r="AT147" s="238" t="s">
        <v>131</v>
      </c>
      <c r="AU147" s="238" t="s">
        <v>84</v>
      </c>
      <c r="AV147" s="12" t="s">
        <v>84</v>
      </c>
      <c r="AW147" s="12" t="s">
        <v>33</v>
      </c>
      <c r="AX147" s="12" t="s">
        <v>82</v>
      </c>
      <c r="AY147" s="238" t="s">
        <v>122</v>
      </c>
    </row>
    <row r="148" s="11" customFormat="1" ht="22.8" customHeight="1">
      <c r="B148" s="198"/>
      <c r="C148" s="199"/>
      <c r="D148" s="200" t="s">
        <v>76</v>
      </c>
      <c r="E148" s="212" t="s">
        <v>170</v>
      </c>
      <c r="F148" s="212" t="s">
        <v>171</v>
      </c>
      <c r="G148" s="199"/>
      <c r="H148" s="199"/>
      <c r="I148" s="202"/>
      <c r="J148" s="213">
        <f>BK148</f>
        <v>0</v>
      </c>
      <c r="K148" s="199"/>
      <c r="L148" s="204"/>
      <c r="M148" s="205"/>
      <c r="N148" s="206"/>
      <c r="O148" s="206"/>
      <c r="P148" s="207">
        <f>SUM(P149:P153)</f>
        <v>0</v>
      </c>
      <c r="Q148" s="206"/>
      <c r="R148" s="207">
        <f>SUM(R149:R153)</f>
        <v>0.00010480000000000001</v>
      </c>
      <c r="S148" s="206"/>
      <c r="T148" s="208">
        <f>SUM(T149:T153)</f>
        <v>2.5256800000000004</v>
      </c>
      <c r="AR148" s="209" t="s">
        <v>82</v>
      </c>
      <c r="AT148" s="210" t="s">
        <v>76</v>
      </c>
      <c r="AU148" s="210" t="s">
        <v>82</v>
      </c>
      <c r="AY148" s="209" t="s">
        <v>122</v>
      </c>
      <c r="BK148" s="211">
        <f>SUM(BK149:BK153)</f>
        <v>0</v>
      </c>
    </row>
    <row r="149" s="1" customFormat="1" ht="24" customHeight="1">
      <c r="B149" s="35"/>
      <c r="C149" s="214" t="s">
        <v>170</v>
      </c>
      <c r="D149" s="214" t="s">
        <v>124</v>
      </c>
      <c r="E149" s="215" t="s">
        <v>172</v>
      </c>
      <c r="F149" s="216" t="s">
        <v>173</v>
      </c>
      <c r="G149" s="217" t="s">
        <v>127</v>
      </c>
      <c r="H149" s="218">
        <v>1.048</v>
      </c>
      <c r="I149" s="219"/>
      <c r="J149" s="220">
        <f>ROUND(I149*H149,2)</f>
        <v>0</v>
      </c>
      <c r="K149" s="216" t="s">
        <v>128</v>
      </c>
      <c r="L149" s="40"/>
      <c r="M149" s="221" t="s">
        <v>1</v>
      </c>
      <c r="N149" s="222" t="s">
        <v>42</v>
      </c>
      <c r="O149" s="83"/>
      <c r="P149" s="223">
        <f>O149*H149</f>
        <v>0</v>
      </c>
      <c r="Q149" s="223">
        <v>0.00010000000000000001</v>
      </c>
      <c r="R149" s="223">
        <f>Q149*H149</f>
        <v>0.00010480000000000001</v>
      </c>
      <c r="S149" s="223">
        <v>2.4100000000000001</v>
      </c>
      <c r="T149" s="224">
        <f>S149*H149</f>
        <v>2.5256800000000004</v>
      </c>
      <c r="AR149" s="225" t="s">
        <v>129</v>
      </c>
      <c r="AT149" s="225" t="s">
        <v>124</v>
      </c>
      <c r="AU149" s="225" t="s">
        <v>84</v>
      </c>
      <c r="AY149" s="14" t="s">
        <v>122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4" t="s">
        <v>82</v>
      </c>
      <c r="BK149" s="226">
        <f>ROUND(I149*H149,2)</f>
        <v>0</v>
      </c>
      <c r="BL149" s="14" t="s">
        <v>129</v>
      </c>
      <c r="BM149" s="225" t="s">
        <v>174</v>
      </c>
    </row>
    <row r="150" s="12" customFormat="1">
      <c r="B150" s="227"/>
      <c r="C150" s="228"/>
      <c r="D150" s="229" t="s">
        <v>131</v>
      </c>
      <c r="E150" s="230" t="s">
        <v>1</v>
      </c>
      <c r="F150" s="231" t="s">
        <v>175</v>
      </c>
      <c r="G150" s="228"/>
      <c r="H150" s="232">
        <v>1.048</v>
      </c>
      <c r="I150" s="233"/>
      <c r="J150" s="228"/>
      <c r="K150" s="228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131</v>
      </c>
      <c r="AU150" s="238" t="s">
        <v>84</v>
      </c>
      <c r="AV150" s="12" t="s">
        <v>84</v>
      </c>
      <c r="AW150" s="12" t="s">
        <v>33</v>
      </c>
      <c r="AX150" s="12" t="s">
        <v>82</v>
      </c>
      <c r="AY150" s="238" t="s">
        <v>122</v>
      </c>
    </row>
    <row r="151" s="1" customFormat="1" ht="16.5" customHeight="1">
      <c r="B151" s="35"/>
      <c r="C151" s="214" t="s">
        <v>176</v>
      </c>
      <c r="D151" s="214" t="s">
        <v>124</v>
      </c>
      <c r="E151" s="215" t="s">
        <v>177</v>
      </c>
      <c r="F151" s="216" t="s">
        <v>178</v>
      </c>
      <c r="G151" s="217" t="s">
        <v>179</v>
      </c>
      <c r="H151" s="218">
        <v>16</v>
      </c>
      <c r="I151" s="219"/>
      <c r="J151" s="220">
        <f>ROUND(I151*H151,2)</f>
        <v>0</v>
      </c>
      <c r="K151" s="216" t="s">
        <v>1</v>
      </c>
      <c r="L151" s="40"/>
      <c r="M151" s="221" t="s">
        <v>1</v>
      </c>
      <c r="N151" s="222" t="s">
        <v>42</v>
      </c>
      <c r="O151" s="83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AR151" s="225" t="s">
        <v>129</v>
      </c>
      <c r="AT151" s="225" t="s">
        <v>124</v>
      </c>
      <c r="AU151" s="225" t="s">
        <v>84</v>
      </c>
      <c r="AY151" s="14" t="s">
        <v>122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4" t="s">
        <v>82</v>
      </c>
      <c r="BK151" s="226">
        <f>ROUND(I151*H151,2)</f>
        <v>0</v>
      </c>
      <c r="BL151" s="14" t="s">
        <v>129</v>
      </c>
      <c r="BM151" s="225" t="s">
        <v>180</v>
      </c>
    </row>
    <row r="152" s="1" customFormat="1" ht="16.5" customHeight="1">
      <c r="B152" s="35"/>
      <c r="C152" s="214" t="s">
        <v>181</v>
      </c>
      <c r="D152" s="214" t="s">
        <v>124</v>
      </c>
      <c r="E152" s="215" t="s">
        <v>182</v>
      </c>
      <c r="F152" s="216" t="s">
        <v>183</v>
      </c>
      <c r="G152" s="217" t="s">
        <v>179</v>
      </c>
      <c r="H152" s="218">
        <v>12</v>
      </c>
      <c r="I152" s="219"/>
      <c r="J152" s="220">
        <f>ROUND(I152*H152,2)</f>
        <v>0</v>
      </c>
      <c r="K152" s="216" t="s">
        <v>1</v>
      </c>
      <c r="L152" s="40"/>
      <c r="M152" s="221" t="s">
        <v>1</v>
      </c>
      <c r="N152" s="222" t="s">
        <v>42</v>
      </c>
      <c r="O152" s="83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AR152" s="225" t="s">
        <v>129</v>
      </c>
      <c r="AT152" s="225" t="s">
        <v>124</v>
      </c>
      <c r="AU152" s="225" t="s">
        <v>84</v>
      </c>
      <c r="AY152" s="14" t="s">
        <v>122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4" t="s">
        <v>82</v>
      </c>
      <c r="BK152" s="226">
        <f>ROUND(I152*H152,2)</f>
        <v>0</v>
      </c>
      <c r="BL152" s="14" t="s">
        <v>129</v>
      </c>
      <c r="BM152" s="225" t="s">
        <v>184</v>
      </c>
    </row>
    <row r="153" s="1" customFormat="1" ht="16.5" customHeight="1">
      <c r="B153" s="35"/>
      <c r="C153" s="214" t="s">
        <v>185</v>
      </c>
      <c r="D153" s="214" t="s">
        <v>124</v>
      </c>
      <c r="E153" s="215" t="s">
        <v>186</v>
      </c>
      <c r="F153" s="216" t="s">
        <v>187</v>
      </c>
      <c r="G153" s="217" t="s">
        <v>179</v>
      </c>
      <c r="H153" s="218">
        <v>2</v>
      </c>
      <c r="I153" s="219"/>
      <c r="J153" s="220">
        <f>ROUND(I153*H153,2)</f>
        <v>0</v>
      </c>
      <c r="K153" s="216" t="s">
        <v>1</v>
      </c>
      <c r="L153" s="40"/>
      <c r="M153" s="221" t="s">
        <v>1</v>
      </c>
      <c r="N153" s="222" t="s">
        <v>42</v>
      </c>
      <c r="O153" s="83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AR153" s="225" t="s">
        <v>129</v>
      </c>
      <c r="AT153" s="225" t="s">
        <v>124</v>
      </c>
      <c r="AU153" s="225" t="s">
        <v>84</v>
      </c>
      <c r="AY153" s="14" t="s">
        <v>122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4" t="s">
        <v>82</v>
      </c>
      <c r="BK153" s="226">
        <f>ROUND(I153*H153,2)</f>
        <v>0</v>
      </c>
      <c r="BL153" s="14" t="s">
        <v>129</v>
      </c>
      <c r="BM153" s="225" t="s">
        <v>188</v>
      </c>
    </row>
    <row r="154" s="11" customFormat="1" ht="22.8" customHeight="1">
      <c r="B154" s="198"/>
      <c r="C154" s="199"/>
      <c r="D154" s="200" t="s">
        <v>76</v>
      </c>
      <c r="E154" s="212" t="s">
        <v>189</v>
      </c>
      <c r="F154" s="212" t="s">
        <v>190</v>
      </c>
      <c r="G154" s="199"/>
      <c r="H154" s="199"/>
      <c r="I154" s="202"/>
      <c r="J154" s="213">
        <f>BK154</f>
        <v>0</v>
      </c>
      <c r="K154" s="199"/>
      <c r="L154" s="204"/>
      <c r="M154" s="205"/>
      <c r="N154" s="206"/>
      <c r="O154" s="206"/>
      <c r="P154" s="207">
        <f>SUM(P155:P161)</f>
        <v>0</v>
      </c>
      <c r="Q154" s="206"/>
      <c r="R154" s="207">
        <f>SUM(R155:R161)</f>
        <v>0</v>
      </c>
      <c r="S154" s="206"/>
      <c r="T154" s="208">
        <f>SUM(T155:T161)</f>
        <v>0</v>
      </c>
      <c r="AR154" s="209" t="s">
        <v>82</v>
      </c>
      <c r="AT154" s="210" t="s">
        <v>76</v>
      </c>
      <c r="AU154" s="210" t="s">
        <v>82</v>
      </c>
      <c r="AY154" s="209" t="s">
        <v>122</v>
      </c>
      <c r="BK154" s="211">
        <f>SUM(BK155:BK161)</f>
        <v>0</v>
      </c>
    </row>
    <row r="155" s="1" customFormat="1" ht="24" customHeight="1">
      <c r="B155" s="35"/>
      <c r="C155" s="214" t="s">
        <v>191</v>
      </c>
      <c r="D155" s="214" t="s">
        <v>124</v>
      </c>
      <c r="E155" s="215" t="s">
        <v>192</v>
      </c>
      <c r="F155" s="216" t="s">
        <v>193</v>
      </c>
      <c r="G155" s="217" t="s">
        <v>145</v>
      </c>
      <c r="H155" s="218">
        <v>2.6669999999999998</v>
      </c>
      <c r="I155" s="219"/>
      <c r="J155" s="220">
        <f>ROUND(I155*H155,2)</f>
        <v>0</v>
      </c>
      <c r="K155" s="216" t="s">
        <v>128</v>
      </c>
      <c r="L155" s="40"/>
      <c r="M155" s="221" t="s">
        <v>1</v>
      </c>
      <c r="N155" s="222" t="s">
        <v>42</v>
      </c>
      <c r="O155" s="83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AR155" s="225" t="s">
        <v>129</v>
      </c>
      <c r="AT155" s="225" t="s">
        <v>124</v>
      </c>
      <c r="AU155" s="225" t="s">
        <v>84</v>
      </c>
      <c r="AY155" s="14" t="s">
        <v>122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4" t="s">
        <v>82</v>
      </c>
      <c r="BK155" s="226">
        <f>ROUND(I155*H155,2)</f>
        <v>0</v>
      </c>
      <c r="BL155" s="14" t="s">
        <v>129</v>
      </c>
      <c r="BM155" s="225" t="s">
        <v>194</v>
      </c>
    </row>
    <row r="156" s="1" customFormat="1" ht="24" customHeight="1">
      <c r="B156" s="35"/>
      <c r="C156" s="214" t="s">
        <v>195</v>
      </c>
      <c r="D156" s="214" t="s">
        <v>124</v>
      </c>
      <c r="E156" s="215" t="s">
        <v>196</v>
      </c>
      <c r="F156" s="216" t="s">
        <v>197</v>
      </c>
      <c r="G156" s="217" t="s">
        <v>145</v>
      </c>
      <c r="H156" s="218">
        <v>2.6669999999999998</v>
      </c>
      <c r="I156" s="219"/>
      <c r="J156" s="220">
        <f>ROUND(I156*H156,2)</f>
        <v>0</v>
      </c>
      <c r="K156" s="216" t="s">
        <v>128</v>
      </c>
      <c r="L156" s="40"/>
      <c r="M156" s="221" t="s">
        <v>1</v>
      </c>
      <c r="N156" s="222" t="s">
        <v>42</v>
      </c>
      <c r="O156" s="83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AR156" s="225" t="s">
        <v>129</v>
      </c>
      <c r="AT156" s="225" t="s">
        <v>124</v>
      </c>
      <c r="AU156" s="225" t="s">
        <v>84</v>
      </c>
      <c r="AY156" s="14" t="s">
        <v>122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4" t="s">
        <v>82</v>
      </c>
      <c r="BK156" s="226">
        <f>ROUND(I156*H156,2)</f>
        <v>0</v>
      </c>
      <c r="BL156" s="14" t="s">
        <v>129</v>
      </c>
      <c r="BM156" s="225" t="s">
        <v>198</v>
      </c>
    </row>
    <row r="157" s="1" customFormat="1" ht="24" customHeight="1">
      <c r="B157" s="35"/>
      <c r="C157" s="214" t="s">
        <v>8</v>
      </c>
      <c r="D157" s="214" t="s">
        <v>124</v>
      </c>
      <c r="E157" s="215" t="s">
        <v>199</v>
      </c>
      <c r="F157" s="216" t="s">
        <v>200</v>
      </c>
      <c r="G157" s="217" t="s">
        <v>145</v>
      </c>
      <c r="H157" s="218">
        <v>13.335000000000001</v>
      </c>
      <c r="I157" s="219"/>
      <c r="J157" s="220">
        <f>ROUND(I157*H157,2)</f>
        <v>0</v>
      </c>
      <c r="K157" s="216" t="s">
        <v>128</v>
      </c>
      <c r="L157" s="40"/>
      <c r="M157" s="221" t="s">
        <v>1</v>
      </c>
      <c r="N157" s="222" t="s">
        <v>42</v>
      </c>
      <c r="O157" s="83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AR157" s="225" t="s">
        <v>129</v>
      </c>
      <c r="AT157" s="225" t="s">
        <v>124</v>
      </c>
      <c r="AU157" s="225" t="s">
        <v>84</v>
      </c>
      <c r="AY157" s="14" t="s">
        <v>122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4" t="s">
        <v>82</v>
      </c>
      <c r="BK157" s="226">
        <f>ROUND(I157*H157,2)</f>
        <v>0</v>
      </c>
      <c r="BL157" s="14" t="s">
        <v>129</v>
      </c>
      <c r="BM157" s="225" t="s">
        <v>201</v>
      </c>
    </row>
    <row r="158" s="1" customFormat="1">
      <c r="B158" s="35"/>
      <c r="C158" s="36"/>
      <c r="D158" s="229" t="s">
        <v>167</v>
      </c>
      <c r="E158" s="36"/>
      <c r="F158" s="239" t="s">
        <v>202</v>
      </c>
      <c r="G158" s="36"/>
      <c r="H158" s="36"/>
      <c r="I158" s="130"/>
      <c r="J158" s="36"/>
      <c r="K158" s="36"/>
      <c r="L158" s="40"/>
      <c r="M158" s="240"/>
      <c r="N158" s="83"/>
      <c r="O158" s="83"/>
      <c r="P158" s="83"/>
      <c r="Q158" s="83"/>
      <c r="R158" s="83"/>
      <c r="S158" s="83"/>
      <c r="T158" s="84"/>
      <c r="AT158" s="14" t="s">
        <v>167</v>
      </c>
      <c r="AU158" s="14" t="s">
        <v>84</v>
      </c>
    </row>
    <row r="159" s="12" customFormat="1">
      <c r="B159" s="227"/>
      <c r="C159" s="228"/>
      <c r="D159" s="229" t="s">
        <v>131</v>
      </c>
      <c r="E159" s="228"/>
      <c r="F159" s="231" t="s">
        <v>203</v>
      </c>
      <c r="G159" s="228"/>
      <c r="H159" s="232">
        <v>13.335000000000001</v>
      </c>
      <c r="I159" s="233"/>
      <c r="J159" s="228"/>
      <c r="K159" s="228"/>
      <c r="L159" s="234"/>
      <c r="M159" s="235"/>
      <c r="N159" s="236"/>
      <c r="O159" s="236"/>
      <c r="P159" s="236"/>
      <c r="Q159" s="236"/>
      <c r="R159" s="236"/>
      <c r="S159" s="236"/>
      <c r="T159" s="237"/>
      <c r="AT159" s="238" t="s">
        <v>131</v>
      </c>
      <c r="AU159" s="238" t="s">
        <v>84</v>
      </c>
      <c r="AV159" s="12" t="s">
        <v>84</v>
      </c>
      <c r="AW159" s="12" t="s">
        <v>4</v>
      </c>
      <c r="AX159" s="12" t="s">
        <v>82</v>
      </c>
      <c r="AY159" s="238" t="s">
        <v>122</v>
      </c>
    </row>
    <row r="160" s="1" customFormat="1" ht="36" customHeight="1">
      <c r="B160" s="35"/>
      <c r="C160" s="214" t="s">
        <v>204</v>
      </c>
      <c r="D160" s="214" t="s">
        <v>124</v>
      </c>
      <c r="E160" s="215" t="s">
        <v>205</v>
      </c>
      <c r="F160" s="216" t="s">
        <v>206</v>
      </c>
      <c r="G160" s="217" t="s">
        <v>145</v>
      </c>
      <c r="H160" s="218">
        <v>2.5259999999999998</v>
      </c>
      <c r="I160" s="219"/>
      <c r="J160" s="220">
        <f>ROUND(I160*H160,2)</f>
        <v>0</v>
      </c>
      <c r="K160" s="216" t="s">
        <v>128</v>
      </c>
      <c r="L160" s="40"/>
      <c r="M160" s="221" t="s">
        <v>1</v>
      </c>
      <c r="N160" s="222" t="s">
        <v>42</v>
      </c>
      <c r="O160" s="83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AR160" s="225" t="s">
        <v>129</v>
      </c>
      <c r="AT160" s="225" t="s">
        <v>124</v>
      </c>
      <c r="AU160" s="225" t="s">
        <v>84</v>
      </c>
      <c r="AY160" s="14" t="s">
        <v>122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4" t="s">
        <v>82</v>
      </c>
      <c r="BK160" s="226">
        <f>ROUND(I160*H160,2)</f>
        <v>0</v>
      </c>
      <c r="BL160" s="14" t="s">
        <v>129</v>
      </c>
      <c r="BM160" s="225" t="s">
        <v>207</v>
      </c>
    </row>
    <row r="161" s="1" customFormat="1" ht="24" customHeight="1">
      <c r="B161" s="35"/>
      <c r="C161" s="214" t="s">
        <v>208</v>
      </c>
      <c r="D161" s="214" t="s">
        <v>124</v>
      </c>
      <c r="E161" s="215" t="s">
        <v>209</v>
      </c>
      <c r="F161" s="216" t="s">
        <v>210</v>
      </c>
      <c r="G161" s="217" t="s">
        <v>145</v>
      </c>
      <c r="H161" s="218">
        <v>0.14099999999999999</v>
      </c>
      <c r="I161" s="219"/>
      <c r="J161" s="220">
        <f>ROUND(I161*H161,2)</f>
        <v>0</v>
      </c>
      <c r="K161" s="216" t="s">
        <v>128</v>
      </c>
      <c r="L161" s="40"/>
      <c r="M161" s="221" t="s">
        <v>1</v>
      </c>
      <c r="N161" s="222" t="s">
        <v>42</v>
      </c>
      <c r="O161" s="83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AR161" s="225" t="s">
        <v>129</v>
      </c>
      <c r="AT161" s="225" t="s">
        <v>124</v>
      </c>
      <c r="AU161" s="225" t="s">
        <v>84</v>
      </c>
      <c r="AY161" s="14" t="s">
        <v>122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4" t="s">
        <v>82</v>
      </c>
      <c r="BK161" s="226">
        <f>ROUND(I161*H161,2)</f>
        <v>0</v>
      </c>
      <c r="BL161" s="14" t="s">
        <v>129</v>
      </c>
      <c r="BM161" s="225" t="s">
        <v>211</v>
      </c>
    </row>
    <row r="162" s="11" customFormat="1" ht="22.8" customHeight="1">
      <c r="B162" s="198"/>
      <c r="C162" s="199"/>
      <c r="D162" s="200" t="s">
        <v>76</v>
      </c>
      <c r="E162" s="212" t="s">
        <v>212</v>
      </c>
      <c r="F162" s="212" t="s">
        <v>213</v>
      </c>
      <c r="G162" s="199"/>
      <c r="H162" s="199"/>
      <c r="I162" s="202"/>
      <c r="J162" s="213">
        <f>BK162</f>
        <v>0</v>
      </c>
      <c r="K162" s="199"/>
      <c r="L162" s="204"/>
      <c r="M162" s="205"/>
      <c r="N162" s="206"/>
      <c r="O162" s="206"/>
      <c r="P162" s="207">
        <f>P163</f>
        <v>0</v>
      </c>
      <c r="Q162" s="206"/>
      <c r="R162" s="207">
        <f>R163</f>
        <v>0</v>
      </c>
      <c r="S162" s="206"/>
      <c r="T162" s="208">
        <f>T163</f>
        <v>0</v>
      </c>
      <c r="AR162" s="209" t="s">
        <v>82</v>
      </c>
      <c r="AT162" s="210" t="s">
        <v>76</v>
      </c>
      <c r="AU162" s="210" t="s">
        <v>82</v>
      </c>
      <c r="AY162" s="209" t="s">
        <v>122</v>
      </c>
      <c r="BK162" s="211">
        <f>BK163</f>
        <v>0</v>
      </c>
    </row>
    <row r="163" s="1" customFormat="1" ht="16.5" customHeight="1">
      <c r="B163" s="35"/>
      <c r="C163" s="214" t="s">
        <v>214</v>
      </c>
      <c r="D163" s="214" t="s">
        <v>124</v>
      </c>
      <c r="E163" s="215" t="s">
        <v>215</v>
      </c>
      <c r="F163" s="216" t="s">
        <v>216</v>
      </c>
      <c r="G163" s="217" t="s">
        <v>145</v>
      </c>
      <c r="H163" s="218">
        <v>3.4399999999999999</v>
      </c>
      <c r="I163" s="219"/>
      <c r="J163" s="220">
        <f>ROUND(I163*H163,2)</f>
        <v>0</v>
      </c>
      <c r="K163" s="216" t="s">
        <v>128</v>
      </c>
      <c r="L163" s="40"/>
      <c r="M163" s="221" t="s">
        <v>1</v>
      </c>
      <c r="N163" s="222" t="s">
        <v>42</v>
      </c>
      <c r="O163" s="83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AR163" s="225" t="s">
        <v>129</v>
      </c>
      <c r="AT163" s="225" t="s">
        <v>124</v>
      </c>
      <c r="AU163" s="225" t="s">
        <v>84</v>
      </c>
      <c r="AY163" s="14" t="s">
        <v>122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4" t="s">
        <v>82</v>
      </c>
      <c r="BK163" s="226">
        <f>ROUND(I163*H163,2)</f>
        <v>0</v>
      </c>
      <c r="BL163" s="14" t="s">
        <v>129</v>
      </c>
      <c r="BM163" s="225" t="s">
        <v>217</v>
      </c>
    </row>
    <row r="164" s="11" customFormat="1" ht="25.92" customHeight="1">
      <c r="B164" s="198"/>
      <c r="C164" s="199"/>
      <c r="D164" s="200" t="s">
        <v>76</v>
      </c>
      <c r="E164" s="201" t="s">
        <v>218</v>
      </c>
      <c r="F164" s="201" t="s">
        <v>219</v>
      </c>
      <c r="G164" s="199"/>
      <c r="H164" s="199"/>
      <c r="I164" s="202"/>
      <c r="J164" s="203">
        <f>BK164</f>
        <v>0</v>
      </c>
      <c r="K164" s="199"/>
      <c r="L164" s="204"/>
      <c r="M164" s="205"/>
      <c r="N164" s="206"/>
      <c r="O164" s="206"/>
      <c r="P164" s="207">
        <f>P165+P175+P179+P181+P192+P199</f>
        <v>0</v>
      </c>
      <c r="Q164" s="206"/>
      <c r="R164" s="207">
        <f>R165+R175+R179+R181+R192+R199</f>
        <v>0.72100702000000016</v>
      </c>
      <c r="S164" s="206"/>
      <c r="T164" s="208">
        <f>T165+T175+T179+T181+T192+T199</f>
        <v>0.14119999999999999</v>
      </c>
      <c r="AR164" s="209" t="s">
        <v>84</v>
      </c>
      <c r="AT164" s="210" t="s">
        <v>76</v>
      </c>
      <c r="AU164" s="210" t="s">
        <v>77</v>
      </c>
      <c r="AY164" s="209" t="s">
        <v>122</v>
      </c>
      <c r="BK164" s="211">
        <f>BK165+BK175+BK179+BK181+BK192+BK199</f>
        <v>0</v>
      </c>
    </row>
    <row r="165" s="11" customFormat="1" ht="22.8" customHeight="1">
      <c r="B165" s="198"/>
      <c r="C165" s="199"/>
      <c r="D165" s="200" t="s">
        <v>76</v>
      </c>
      <c r="E165" s="212" t="s">
        <v>220</v>
      </c>
      <c r="F165" s="212" t="s">
        <v>221</v>
      </c>
      <c r="G165" s="199"/>
      <c r="H165" s="199"/>
      <c r="I165" s="202"/>
      <c r="J165" s="213">
        <f>BK165</f>
        <v>0</v>
      </c>
      <c r="K165" s="199"/>
      <c r="L165" s="204"/>
      <c r="M165" s="205"/>
      <c r="N165" s="206"/>
      <c r="O165" s="206"/>
      <c r="P165" s="207">
        <f>SUM(P166:P174)</f>
        <v>0</v>
      </c>
      <c r="Q165" s="206"/>
      <c r="R165" s="207">
        <f>SUM(R166:R174)</f>
        <v>0.010796</v>
      </c>
      <c r="S165" s="206"/>
      <c r="T165" s="208">
        <f>SUM(T166:T174)</f>
        <v>0</v>
      </c>
      <c r="AR165" s="209" t="s">
        <v>84</v>
      </c>
      <c r="AT165" s="210" t="s">
        <v>76</v>
      </c>
      <c r="AU165" s="210" t="s">
        <v>82</v>
      </c>
      <c r="AY165" s="209" t="s">
        <v>122</v>
      </c>
      <c r="BK165" s="211">
        <f>SUM(BK166:BK174)</f>
        <v>0</v>
      </c>
    </row>
    <row r="166" s="1" customFormat="1" ht="24" customHeight="1">
      <c r="B166" s="35"/>
      <c r="C166" s="214" t="s">
        <v>222</v>
      </c>
      <c r="D166" s="214" t="s">
        <v>124</v>
      </c>
      <c r="E166" s="215" t="s">
        <v>223</v>
      </c>
      <c r="F166" s="216" t="s">
        <v>224</v>
      </c>
      <c r="G166" s="217" t="s">
        <v>156</v>
      </c>
      <c r="H166" s="218">
        <v>2.5579999999999998</v>
      </c>
      <c r="I166" s="219"/>
      <c r="J166" s="220">
        <f>ROUND(I166*H166,2)</f>
        <v>0</v>
      </c>
      <c r="K166" s="216" t="s">
        <v>225</v>
      </c>
      <c r="L166" s="40"/>
      <c r="M166" s="221" t="s">
        <v>1</v>
      </c>
      <c r="N166" s="222" t="s">
        <v>42</v>
      </c>
      <c r="O166" s="83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AR166" s="225" t="s">
        <v>204</v>
      </c>
      <c r="AT166" s="225" t="s">
        <v>124</v>
      </c>
      <c r="AU166" s="225" t="s">
        <v>84</v>
      </c>
      <c r="AY166" s="14" t="s">
        <v>122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4" t="s">
        <v>82</v>
      </c>
      <c r="BK166" s="226">
        <f>ROUND(I166*H166,2)</f>
        <v>0</v>
      </c>
      <c r="BL166" s="14" t="s">
        <v>204</v>
      </c>
      <c r="BM166" s="225" t="s">
        <v>226</v>
      </c>
    </row>
    <row r="167" s="12" customFormat="1">
      <c r="B167" s="227"/>
      <c r="C167" s="228"/>
      <c r="D167" s="229" t="s">
        <v>131</v>
      </c>
      <c r="E167" s="230" t="s">
        <v>1</v>
      </c>
      <c r="F167" s="231" t="s">
        <v>227</v>
      </c>
      <c r="G167" s="228"/>
      <c r="H167" s="232">
        <v>2.5579999999999998</v>
      </c>
      <c r="I167" s="233"/>
      <c r="J167" s="228"/>
      <c r="K167" s="228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131</v>
      </c>
      <c r="AU167" s="238" t="s">
        <v>84</v>
      </c>
      <c r="AV167" s="12" t="s">
        <v>84</v>
      </c>
      <c r="AW167" s="12" t="s">
        <v>33</v>
      </c>
      <c r="AX167" s="12" t="s">
        <v>82</v>
      </c>
      <c r="AY167" s="238" t="s">
        <v>122</v>
      </c>
    </row>
    <row r="168" s="1" customFormat="1" ht="24" customHeight="1">
      <c r="B168" s="35"/>
      <c r="C168" s="214" t="s">
        <v>228</v>
      </c>
      <c r="D168" s="214" t="s">
        <v>124</v>
      </c>
      <c r="E168" s="215" t="s">
        <v>229</v>
      </c>
      <c r="F168" s="216" t="s">
        <v>230</v>
      </c>
      <c r="G168" s="217" t="s">
        <v>156</v>
      </c>
      <c r="H168" s="218">
        <v>2.7999999999999998</v>
      </c>
      <c r="I168" s="219"/>
      <c r="J168" s="220">
        <f>ROUND(I168*H168,2)</f>
        <v>0</v>
      </c>
      <c r="K168" s="216" t="s">
        <v>225</v>
      </c>
      <c r="L168" s="40"/>
      <c r="M168" s="221" t="s">
        <v>1</v>
      </c>
      <c r="N168" s="222" t="s">
        <v>42</v>
      </c>
      <c r="O168" s="83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AR168" s="225" t="s">
        <v>204</v>
      </c>
      <c r="AT168" s="225" t="s">
        <v>124</v>
      </c>
      <c r="AU168" s="225" t="s">
        <v>84</v>
      </c>
      <c r="AY168" s="14" t="s">
        <v>122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4" t="s">
        <v>82</v>
      </c>
      <c r="BK168" s="226">
        <f>ROUND(I168*H168,2)</f>
        <v>0</v>
      </c>
      <c r="BL168" s="14" t="s">
        <v>204</v>
      </c>
      <c r="BM168" s="225" t="s">
        <v>231</v>
      </c>
    </row>
    <row r="169" s="12" customFormat="1">
      <c r="B169" s="227"/>
      <c r="C169" s="228"/>
      <c r="D169" s="229" t="s">
        <v>131</v>
      </c>
      <c r="E169" s="230" t="s">
        <v>1</v>
      </c>
      <c r="F169" s="231" t="s">
        <v>158</v>
      </c>
      <c r="G169" s="228"/>
      <c r="H169" s="232">
        <v>2.7999999999999998</v>
      </c>
      <c r="I169" s="233"/>
      <c r="J169" s="228"/>
      <c r="K169" s="228"/>
      <c r="L169" s="234"/>
      <c r="M169" s="235"/>
      <c r="N169" s="236"/>
      <c r="O169" s="236"/>
      <c r="P169" s="236"/>
      <c r="Q169" s="236"/>
      <c r="R169" s="236"/>
      <c r="S169" s="236"/>
      <c r="T169" s="237"/>
      <c r="AT169" s="238" t="s">
        <v>131</v>
      </c>
      <c r="AU169" s="238" t="s">
        <v>84</v>
      </c>
      <c r="AV169" s="12" t="s">
        <v>84</v>
      </c>
      <c r="AW169" s="12" t="s">
        <v>33</v>
      </c>
      <c r="AX169" s="12" t="s">
        <v>82</v>
      </c>
      <c r="AY169" s="238" t="s">
        <v>122</v>
      </c>
    </row>
    <row r="170" s="1" customFormat="1" ht="16.5" customHeight="1">
      <c r="B170" s="35"/>
      <c r="C170" s="241" t="s">
        <v>7</v>
      </c>
      <c r="D170" s="241" t="s">
        <v>232</v>
      </c>
      <c r="E170" s="242" t="s">
        <v>233</v>
      </c>
      <c r="F170" s="243" t="s">
        <v>234</v>
      </c>
      <c r="G170" s="244" t="s">
        <v>235</v>
      </c>
      <c r="H170" s="245">
        <v>10.715999999999999</v>
      </c>
      <c r="I170" s="246"/>
      <c r="J170" s="247">
        <f>ROUND(I170*H170,2)</f>
        <v>0</v>
      </c>
      <c r="K170" s="243" t="s">
        <v>225</v>
      </c>
      <c r="L170" s="248"/>
      <c r="M170" s="249" t="s">
        <v>1</v>
      </c>
      <c r="N170" s="250" t="s">
        <v>42</v>
      </c>
      <c r="O170" s="83"/>
      <c r="P170" s="223">
        <f>O170*H170</f>
        <v>0</v>
      </c>
      <c r="Q170" s="223">
        <v>0.001</v>
      </c>
      <c r="R170" s="223">
        <f>Q170*H170</f>
        <v>0.010716</v>
      </c>
      <c r="S170" s="223">
        <v>0</v>
      </c>
      <c r="T170" s="224">
        <f>S170*H170</f>
        <v>0</v>
      </c>
      <c r="AR170" s="225" t="s">
        <v>236</v>
      </c>
      <c r="AT170" s="225" t="s">
        <v>232</v>
      </c>
      <c r="AU170" s="225" t="s">
        <v>84</v>
      </c>
      <c r="AY170" s="14" t="s">
        <v>122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4" t="s">
        <v>82</v>
      </c>
      <c r="BK170" s="226">
        <f>ROUND(I170*H170,2)</f>
        <v>0</v>
      </c>
      <c r="BL170" s="14" t="s">
        <v>204</v>
      </c>
      <c r="BM170" s="225" t="s">
        <v>237</v>
      </c>
    </row>
    <row r="171" s="1" customFormat="1">
      <c r="B171" s="35"/>
      <c r="C171" s="36"/>
      <c r="D171" s="229" t="s">
        <v>167</v>
      </c>
      <c r="E171" s="36"/>
      <c r="F171" s="239" t="s">
        <v>238</v>
      </c>
      <c r="G171" s="36"/>
      <c r="H171" s="36"/>
      <c r="I171" s="130"/>
      <c r="J171" s="36"/>
      <c r="K171" s="36"/>
      <c r="L171" s="40"/>
      <c r="M171" s="240"/>
      <c r="N171" s="83"/>
      <c r="O171" s="83"/>
      <c r="P171" s="83"/>
      <c r="Q171" s="83"/>
      <c r="R171" s="83"/>
      <c r="S171" s="83"/>
      <c r="T171" s="84"/>
      <c r="AT171" s="14" t="s">
        <v>167</v>
      </c>
      <c r="AU171" s="14" t="s">
        <v>84</v>
      </c>
    </row>
    <row r="172" s="12" customFormat="1">
      <c r="B172" s="227"/>
      <c r="C172" s="228"/>
      <c r="D172" s="229" t="s">
        <v>131</v>
      </c>
      <c r="E172" s="228"/>
      <c r="F172" s="231" t="s">
        <v>239</v>
      </c>
      <c r="G172" s="228"/>
      <c r="H172" s="232">
        <v>10.715999999999999</v>
      </c>
      <c r="I172" s="233"/>
      <c r="J172" s="228"/>
      <c r="K172" s="228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131</v>
      </c>
      <c r="AU172" s="238" t="s">
        <v>84</v>
      </c>
      <c r="AV172" s="12" t="s">
        <v>84</v>
      </c>
      <c r="AW172" s="12" t="s">
        <v>4</v>
      </c>
      <c r="AX172" s="12" t="s">
        <v>82</v>
      </c>
      <c r="AY172" s="238" t="s">
        <v>122</v>
      </c>
    </row>
    <row r="173" s="1" customFormat="1" ht="16.5" customHeight="1">
      <c r="B173" s="35"/>
      <c r="C173" s="241" t="s">
        <v>240</v>
      </c>
      <c r="D173" s="241" t="s">
        <v>232</v>
      </c>
      <c r="E173" s="242" t="s">
        <v>241</v>
      </c>
      <c r="F173" s="243" t="s">
        <v>242</v>
      </c>
      <c r="G173" s="244" t="s">
        <v>243</v>
      </c>
      <c r="H173" s="245">
        <v>8</v>
      </c>
      <c r="I173" s="246"/>
      <c r="J173" s="247">
        <f>ROUND(I173*H173,2)</f>
        <v>0</v>
      </c>
      <c r="K173" s="243" t="s">
        <v>225</v>
      </c>
      <c r="L173" s="248"/>
      <c r="M173" s="249" t="s">
        <v>1</v>
      </c>
      <c r="N173" s="250" t="s">
        <v>42</v>
      </c>
      <c r="O173" s="83"/>
      <c r="P173" s="223">
        <f>O173*H173</f>
        <v>0</v>
      </c>
      <c r="Q173" s="223">
        <v>1.0000000000000001E-05</v>
      </c>
      <c r="R173" s="223">
        <f>Q173*H173</f>
        <v>8.0000000000000007E-05</v>
      </c>
      <c r="S173" s="223">
        <v>0</v>
      </c>
      <c r="T173" s="224">
        <f>S173*H173</f>
        <v>0</v>
      </c>
      <c r="AR173" s="225" t="s">
        <v>236</v>
      </c>
      <c r="AT173" s="225" t="s">
        <v>232</v>
      </c>
      <c r="AU173" s="225" t="s">
        <v>84</v>
      </c>
      <c r="AY173" s="14" t="s">
        <v>122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4" t="s">
        <v>82</v>
      </c>
      <c r="BK173" s="226">
        <f>ROUND(I173*H173,2)</f>
        <v>0</v>
      </c>
      <c r="BL173" s="14" t="s">
        <v>204</v>
      </c>
      <c r="BM173" s="225" t="s">
        <v>244</v>
      </c>
    </row>
    <row r="174" s="12" customFormat="1">
      <c r="B174" s="227"/>
      <c r="C174" s="228"/>
      <c r="D174" s="229" t="s">
        <v>131</v>
      </c>
      <c r="E174" s="230" t="s">
        <v>1</v>
      </c>
      <c r="F174" s="231" t="s">
        <v>245</v>
      </c>
      <c r="G174" s="228"/>
      <c r="H174" s="232">
        <v>8</v>
      </c>
      <c r="I174" s="233"/>
      <c r="J174" s="228"/>
      <c r="K174" s="228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131</v>
      </c>
      <c r="AU174" s="238" t="s">
        <v>84</v>
      </c>
      <c r="AV174" s="12" t="s">
        <v>84</v>
      </c>
      <c r="AW174" s="12" t="s">
        <v>33</v>
      </c>
      <c r="AX174" s="12" t="s">
        <v>82</v>
      </c>
      <c r="AY174" s="238" t="s">
        <v>122</v>
      </c>
    </row>
    <row r="175" s="11" customFormat="1" ht="22.8" customHeight="1">
      <c r="B175" s="198"/>
      <c r="C175" s="199"/>
      <c r="D175" s="200" t="s">
        <v>76</v>
      </c>
      <c r="E175" s="212" t="s">
        <v>246</v>
      </c>
      <c r="F175" s="212" t="s">
        <v>247</v>
      </c>
      <c r="G175" s="199"/>
      <c r="H175" s="199"/>
      <c r="I175" s="202"/>
      <c r="J175" s="213">
        <f>BK175</f>
        <v>0</v>
      </c>
      <c r="K175" s="199"/>
      <c r="L175" s="204"/>
      <c r="M175" s="205"/>
      <c r="N175" s="206"/>
      <c r="O175" s="206"/>
      <c r="P175" s="207">
        <f>SUM(P176:P178)</f>
        <v>0</v>
      </c>
      <c r="Q175" s="206"/>
      <c r="R175" s="207">
        <f>SUM(R176:R178)</f>
        <v>0.42122000000000004</v>
      </c>
      <c r="S175" s="206"/>
      <c r="T175" s="208">
        <f>SUM(T176:T178)</f>
        <v>0</v>
      </c>
      <c r="AR175" s="209" t="s">
        <v>84</v>
      </c>
      <c r="AT175" s="210" t="s">
        <v>76</v>
      </c>
      <c r="AU175" s="210" t="s">
        <v>82</v>
      </c>
      <c r="AY175" s="209" t="s">
        <v>122</v>
      </c>
      <c r="BK175" s="211">
        <f>SUM(BK176:BK178)</f>
        <v>0</v>
      </c>
    </row>
    <row r="176" s="1" customFormat="1" ht="24" customHeight="1">
      <c r="B176" s="35"/>
      <c r="C176" s="214" t="s">
        <v>248</v>
      </c>
      <c r="D176" s="214" t="s">
        <v>124</v>
      </c>
      <c r="E176" s="215" t="s">
        <v>249</v>
      </c>
      <c r="F176" s="216" t="s">
        <v>250</v>
      </c>
      <c r="G176" s="217" t="s">
        <v>156</v>
      </c>
      <c r="H176" s="218">
        <v>9</v>
      </c>
      <c r="I176" s="219"/>
      <c r="J176" s="220">
        <f>ROUND(I176*H176,2)</f>
        <v>0</v>
      </c>
      <c r="K176" s="216" t="s">
        <v>128</v>
      </c>
      <c r="L176" s="40"/>
      <c r="M176" s="221" t="s">
        <v>1</v>
      </c>
      <c r="N176" s="222" t="s">
        <v>42</v>
      </c>
      <c r="O176" s="83"/>
      <c r="P176" s="223">
        <f>O176*H176</f>
        <v>0</v>
      </c>
      <c r="Q176" s="223">
        <v>0.0441</v>
      </c>
      <c r="R176" s="223">
        <f>Q176*H176</f>
        <v>0.39690000000000003</v>
      </c>
      <c r="S176" s="223">
        <v>0</v>
      </c>
      <c r="T176" s="224">
        <f>S176*H176</f>
        <v>0</v>
      </c>
      <c r="AR176" s="225" t="s">
        <v>204</v>
      </c>
      <c r="AT176" s="225" t="s">
        <v>124</v>
      </c>
      <c r="AU176" s="225" t="s">
        <v>84</v>
      </c>
      <c r="AY176" s="14" t="s">
        <v>122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4" t="s">
        <v>82</v>
      </c>
      <c r="BK176" s="226">
        <f>ROUND(I176*H176,2)</f>
        <v>0</v>
      </c>
      <c r="BL176" s="14" t="s">
        <v>204</v>
      </c>
      <c r="BM176" s="225" t="s">
        <v>251</v>
      </c>
    </row>
    <row r="177" s="1" customFormat="1" ht="24" customHeight="1">
      <c r="B177" s="35"/>
      <c r="C177" s="214" t="s">
        <v>252</v>
      </c>
      <c r="D177" s="214" t="s">
        <v>124</v>
      </c>
      <c r="E177" s="215" t="s">
        <v>253</v>
      </c>
      <c r="F177" s="216" t="s">
        <v>254</v>
      </c>
      <c r="G177" s="217" t="s">
        <v>255</v>
      </c>
      <c r="H177" s="218">
        <v>1</v>
      </c>
      <c r="I177" s="219"/>
      <c r="J177" s="220">
        <f>ROUND(I177*H177,2)</f>
        <v>0</v>
      </c>
      <c r="K177" s="216" t="s">
        <v>128</v>
      </c>
      <c r="L177" s="40"/>
      <c r="M177" s="221" t="s">
        <v>1</v>
      </c>
      <c r="N177" s="222" t="s">
        <v>42</v>
      </c>
      <c r="O177" s="83"/>
      <c r="P177" s="223">
        <f>O177*H177</f>
        <v>0</v>
      </c>
      <c r="Q177" s="223">
        <v>0.00022000000000000001</v>
      </c>
      <c r="R177" s="223">
        <f>Q177*H177</f>
        <v>0.00022000000000000001</v>
      </c>
      <c r="S177" s="223">
        <v>0</v>
      </c>
      <c r="T177" s="224">
        <f>S177*H177</f>
        <v>0</v>
      </c>
      <c r="AR177" s="225" t="s">
        <v>204</v>
      </c>
      <c r="AT177" s="225" t="s">
        <v>124</v>
      </c>
      <c r="AU177" s="225" t="s">
        <v>84</v>
      </c>
      <c r="AY177" s="14" t="s">
        <v>122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4" t="s">
        <v>82</v>
      </c>
      <c r="BK177" s="226">
        <f>ROUND(I177*H177,2)</f>
        <v>0</v>
      </c>
      <c r="BL177" s="14" t="s">
        <v>204</v>
      </c>
      <c r="BM177" s="225" t="s">
        <v>256</v>
      </c>
    </row>
    <row r="178" s="1" customFormat="1" ht="16.5" customHeight="1">
      <c r="B178" s="35"/>
      <c r="C178" s="241" t="s">
        <v>257</v>
      </c>
      <c r="D178" s="241" t="s">
        <v>232</v>
      </c>
      <c r="E178" s="242" t="s">
        <v>258</v>
      </c>
      <c r="F178" s="243" t="s">
        <v>259</v>
      </c>
      <c r="G178" s="244" t="s">
        <v>255</v>
      </c>
      <c r="H178" s="245">
        <v>1</v>
      </c>
      <c r="I178" s="246"/>
      <c r="J178" s="247">
        <f>ROUND(I178*H178,2)</f>
        <v>0</v>
      </c>
      <c r="K178" s="243" t="s">
        <v>128</v>
      </c>
      <c r="L178" s="248"/>
      <c r="M178" s="249" t="s">
        <v>1</v>
      </c>
      <c r="N178" s="250" t="s">
        <v>42</v>
      </c>
      <c r="O178" s="83"/>
      <c r="P178" s="223">
        <f>O178*H178</f>
        <v>0</v>
      </c>
      <c r="Q178" s="223">
        <v>0.0241</v>
      </c>
      <c r="R178" s="223">
        <f>Q178*H178</f>
        <v>0.0241</v>
      </c>
      <c r="S178" s="223">
        <v>0</v>
      </c>
      <c r="T178" s="224">
        <f>S178*H178</f>
        <v>0</v>
      </c>
      <c r="AR178" s="225" t="s">
        <v>236</v>
      </c>
      <c r="AT178" s="225" t="s">
        <v>232</v>
      </c>
      <c r="AU178" s="225" t="s">
        <v>84</v>
      </c>
      <c r="AY178" s="14" t="s">
        <v>122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4" t="s">
        <v>82</v>
      </c>
      <c r="BK178" s="226">
        <f>ROUND(I178*H178,2)</f>
        <v>0</v>
      </c>
      <c r="BL178" s="14" t="s">
        <v>204</v>
      </c>
      <c r="BM178" s="225" t="s">
        <v>260</v>
      </c>
    </row>
    <row r="179" s="11" customFormat="1" ht="22.8" customHeight="1">
      <c r="B179" s="198"/>
      <c r="C179" s="199"/>
      <c r="D179" s="200" t="s">
        <v>76</v>
      </c>
      <c r="E179" s="212" t="s">
        <v>261</v>
      </c>
      <c r="F179" s="212" t="s">
        <v>262</v>
      </c>
      <c r="G179" s="199"/>
      <c r="H179" s="199"/>
      <c r="I179" s="202"/>
      <c r="J179" s="213">
        <f>BK179</f>
        <v>0</v>
      </c>
      <c r="K179" s="199"/>
      <c r="L179" s="204"/>
      <c r="M179" s="205"/>
      <c r="N179" s="206"/>
      <c r="O179" s="206"/>
      <c r="P179" s="207">
        <f>P180</f>
        <v>0</v>
      </c>
      <c r="Q179" s="206"/>
      <c r="R179" s="207">
        <f>R180</f>
        <v>0</v>
      </c>
      <c r="S179" s="206"/>
      <c r="T179" s="208">
        <f>T180</f>
        <v>0</v>
      </c>
      <c r="AR179" s="209" t="s">
        <v>84</v>
      </c>
      <c r="AT179" s="210" t="s">
        <v>76</v>
      </c>
      <c r="AU179" s="210" t="s">
        <v>82</v>
      </c>
      <c r="AY179" s="209" t="s">
        <v>122</v>
      </c>
      <c r="BK179" s="211">
        <f>BK180</f>
        <v>0</v>
      </c>
    </row>
    <row r="180" s="1" customFormat="1" ht="24" customHeight="1">
      <c r="B180" s="35"/>
      <c r="C180" s="214" t="s">
        <v>263</v>
      </c>
      <c r="D180" s="214" t="s">
        <v>124</v>
      </c>
      <c r="E180" s="215" t="s">
        <v>264</v>
      </c>
      <c r="F180" s="216" t="s">
        <v>265</v>
      </c>
      <c r="G180" s="217" t="s">
        <v>255</v>
      </c>
      <c r="H180" s="218">
        <v>1</v>
      </c>
      <c r="I180" s="219"/>
      <c r="J180" s="220">
        <f>ROUND(I180*H180,2)</f>
        <v>0</v>
      </c>
      <c r="K180" s="216" t="s">
        <v>128</v>
      </c>
      <c r="L180" s="40"/>
      <c r="M180" s="221" t="s">
        <v>1</v>
      </c>
      <c r="N180" s="222" t="s">
        <v>42</v>
      </c>
      <c r="O180" s="83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AR180" s="225" t="s">
        <v>204</v>
      </c>
      <c r="AT180" s="225" t="s">
        <v>124</v>
      </c>
      <c r="AU180" s="225" t="s">
        <v>84</v>
      </c>
      <c r="AY180" s="14" t="s">
        <v>122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4" t="s">
        <v>82</v>
      </c>
      <c r="BK180" s="226">
        <f>ROUND(I180*H180,2)</f>
        <v>0</v>
      </c>
      <c r="BL180" s="14" t="s">
        <v>204</v>
      </c>
      <c r="BM180" s="225" t="s">
        <v>266</v>
      </c>
    </row>
    <row r="181" s="11" customFormat="1" ht="22.8" customHeight="1">
      <c r="B181" s="198"/>
      <c r="C181" s="199"/>
      <c r="D181" s="200" t="s">
        <v>76</v>
      </c>
      <c r="E181" s="212" t="s">
        <v>267</v>
      </c>
      <c r="F181" s="212" t="s">
        <v>268</v>
      </c>
      <c r="G181" s="199"/>
      <c r="H181" s="199"/>
      <c r="I181" s="202"/>
      <c r="J181" s="213">
        <f>BK181</f>
        <v>0</v>
      </c>
      <c r="K181" s="199"/>
      <c r="L181" s="204"/>
      <c r="M181" s="205"/>
      <c r="N181" s="206"/>
      <c r="O181" s="206"/>
      <c r="P181" s="207">
        <f>SUM(P182:P191)</f>
        <v>0</v>
      </c>
      <c r="Q181" s="206"/>
      <c r="R181" s="207">
        <f>SUM(R182:R191)</f>
        <v>0.27406350000000002</v>
      </c>
      <c r="S181" s="206"/>
      <c r="T181" s="208">
        <f>SUM(T182:T191)</f>
        <v>0.14119999999999999</v>
      </c>
      <c r="AR181" s="209" t="s">
        <v>84</v>
      </c>
      <c r="AT181" s="210" t="s">
        <v>76</v>
      </c>
      <c r="AU181" s="210" t="s">
        <v>82</v>
      </c>
      <c r="AY181" s="209" t="s">
        <v>122</v>
      </c>
      <c r="BK181" s="211">
        <f>SUM(BK182:BK191)</f>
        <v>0</v>
      </c>
    </row>
    <row r="182" s="1" customFormat="1" ht="16.5" customHeight="1">
      <c r="B182" s="35"/>
      <c r="C182" s="214" t="s">
        <v>269</v>
      </c>
      <c r="D182" s="214" t="s">
        <v>124</v>
      </c>
      <c r="E182" s="215" t="s">
        <v>270</v>
      </c>
      <c r="F182" s="216" t="s">
        <v>271</v>
      </c>
      <c r="G182" s="217" t="s">
        <v>156</v>
      </c>
      <c r="H182" s="218">
        <v>4</v>
      </c>
      <c r="I182" s="219"/>
      <c r="J182" s="220">
        <f>ROUND(I182*H182,2)</f>
        <v>0</v>
      </c>
      <c r="K182" s="216" t="s">
        <v>128</v>
      </c>
      <c r="L182" s="40"/>
      <c r="M182" s="221" t="s">
        <v>1</v>
      </c>
      <c r="N182" s="222" t="s">
        <v>42</v>
      </c>
      <c r="O182" s="83"/>
      <c r="P182" s="223">
        <f>O182*H182</f>
        <v>0</v>
      </c>
      <c r="Q182" s="223">
        <v>0</v>
      </c>
      <c r="R182" s="223">
        <f>Q182*H182</f>
        <v>0</v>
      </c>
      <c r="S182" s="223">
        <v>0.035299999999999998</v>
      </c>
      <c r="T182" s="224">
        <f>S182*H182</f>
        <v>0.14119999999999999</v>
      </c>
      <c r="AR182" s="225" t="s">
        <v>204</v>
      </c>
      <c r="AT182" s="225" t="s">
        <v>124</v>
      </c>
      <c r="AU182" s="225" t="s">
        <v>84</v>
      </c>
      <c r="AY182" s="14" t="s">
        <v>122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4" t="s">
        <v>82</v>
      </c>
      <c r="BK182" s="226">
        <f>ROUND(I182*H182,2)</f>
        <v>0</v>
      </c>
      <c r="BL182" s="14" t="s">
        <v>204</v>
      </c>
      <c r="BM182" s="225" t="s">
        <v>272</v>
      </c>
    </row>
    <row r="183" s="12" customFormat="1">
      <c r="B183" s="227"/>
      <c r="C183" s="228"/>
      <c r="D183" s="229" t="s">
        <v>131</v>
      </c>
      <c r="E183" s="230" t="s">
        <v>1</v>
      </c>
      <c r="F183" s="231" t="s">
        <v>273</v>
      </c>
      <c r="G183" s="228"/>
      <c r="H183" s="232">
        <v>4</v>
      </c>
      <c r="I183" s="233"/>
      <c r="J183" s="228"/>
      <c r="K183" s="228"/>
      <c r="L183" s="234"/>
      <c r="M183" s="235"/>
      <c r="N183" s="236"/>
      <c r="O183" s="236"/>
      <c r="P183" s="236"/>
      <c r="Q183" s="236"/>
      <c r="R183" s="236"/>
      <c r="S183" s="236"/>
      <c r="T183" s="237"/>
      <c r="AT183" s="238" t="s">
        <v>131</v>
      </c>
      <c r="AU183" s="238" t="s">
        <v>84</v>
      </c>
      <c r="AV183" s="12" t="s">
        <v>84</v>
      </c>
      <c r="AW183" s="12" t="s">
        <v>33</v>
      </c>
      <c r="AX183" s="12" t="s">
        <v>82</v>
      </c>
      <c r="AY183" s="238" t="s">
        <v>122</v>
      </c>
    </row>
    <row r="184" s="1" customFormat="1" ht="16.5" customHeight="1">
      <c r="B184" s="35"/>
      <c r="C184" s="214" t="s">
        <v>274</v>
      </c>
      <c r="D184" s="214" t="s">
        <v>124</v>
      </c>
      <c r="E184" s="215" t="s">
        <v>275</v>
      </c>
      <c r="F184" s="216" t="s">
        <v>276</v>
      </c>
      <c r="G184" s="217" t="s">
        <v>156</v>
      </c>
      <c r="H184" s="218">
        <v>10.050000000000001</v>
      </c>
      <c r="I184" s="219"/>
      <c r="J184" s="220">
        <f>ROUND(I184*H184,2)</f>
        <v>0</v>
      </c>
      <c r="K184" s="216" t="s">
        <v>128</v>
      </c>
      <c r="L184" s="40"/>
      <c r="M184" s="221" t="s">
        <v>1</v>
      </c>
      <c r="N184" s="222" t="s">
        <v>42</v>
      </c>
      <c r="O184" s="83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AR184" s="225" t="s">
        <v>204</v>
      </c>
      <c r="AT184" s="225" t="s">
        <v>124</v>
      </c>
      <c r="AU184" s="225" t="s">
        <v>84</v>
      </c>
      <c r="AY184" s="14" t="s">
        <v>122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4" t="s">
        <v>82</v>
      </c>
      <c r="BK184" s="226">
        <f>ROUND(I184*H184,2)</f>
        <v>0</v>
      </c>
      <c r="BL184" s="14" t="s">
        <v>204</v>
      </c>
      <c r="BM184" s="225" t="s">
        <v>277</v>
      </c>
    </row>
    <row r="185" s="12" customFormat="1">
      <c r="B185" s="227"/>
      <c r="C185" s="228"/>
      <c r="D185" s="229" t="s">
        <v>131</v>
      </c>
      <c r="E185" s="230" t="s">
        <v>1</v>
      </c>
      <c r="F185" s="231" t="s">
        <v>278</v>
      </c>
      <c r="G185" s="228"/>
      <c r="H185" s="232">
        <v>10.050000000000001</v>
      </c>
      <c r="I185" s="233"/>
      <c r="J185" s="228"/>
      <c r="K185" s="228"/>
      <c r="L185" s="234"/>
      <c r="M185" s="235"/>
      <c r="N185" s="236"/>
      <c r="O185" s="236"/>
      <c r="P185" s="236"/>
      <c r="Q185" s="236"/>
      <c r="R185" s="236"/>
      <c r="S185" s="236"/>
      <c r="T185" s="237"/>
      <c r="AT185" s="238" t="s">
        <v>131</v>
      </c>
      <c r="AU185" s="238" t="s">
        <v>84</v>
      </c>
      <c r="AV185" s="12" t="s">
        <v>84</v>
      </c>
      <c r="AW185" s="12" t="s">
        <v>33</v>
      </c>
      <c r="AX185" s="12" t="s">
        <v>82</v>
      </c>
      <c r="AY185" s="238" t="s">
        <v>122</v>
      </c>
    </row>
    <row r="186" s="1" customFormat="1" ht="16.5" customHeight="1">
      <c r="B186" s="35"/>
      <c r="C186" s="214" t="s">
        <v>279</v>
      </c>
      <c r="D186" s="214" t="s">
        <v>124</v>
      </c>
      <c r="E186" s="215" t="s">
        <v>280</v>
      </c>
      <c r="F186" s="216" t="s">
        <v>281</v>
      </c>
      <c r="G186" s="217" t="s">
        <v>156</v>
      </c>
      <c r="H186" s="218">
        <v>10.050000000000001</v>
      </c>
      <c r="I186" s="219"/>
      <c r="J186" s="220">
        <f>ROUND(I186*H186,2)</f>
        <v>0</v>
      </c>
      <c r="K186" s="216" t="s">
        <v>128</v>
      </c>
      <c r="L186" s="40"/>
      <c r="M186" s="221" t="s">
        <v>1</v>
      </c>
      <c r="N186" s="222" t="s">
        <v>42</v>
      </c>
      <c r="O186" s="83"/>
      <c r="P186" s="223">
        <f>O186*H186</f>
        <v>0</v>
      </c>
      <c r="Q186" s="223">
        <v>0.00029999999999999997</v>
      </c>
      <c r="R186" s="223">
        <f>Q186*H186</f>
        <v>0.0030149999999999999</v>
      </c>
      <c r="S186" s="223">
        <v>0</v>
      </c>
      <c r="T186" s="224">
        <f>S186*H186</f>
        <v>0</v>
      </c>
      <c r="AR186" s="225" t="s">
        <v>204</v>
      </c>
      <c r="AT186" s="225" t="s">
        <v>124</v>
      </c>
      <c r="AU186" s="225" t="s">
        <v>84</v>
      </c>
      <c r="AY186" s="14" t="s">
        <v>122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4" t="s">
        <v>82</v>
      </c>
      <c r="BK186" s="226">
        <f>ROUND(I186*H186,2)</f>
        <v>0</v>
      </c>
      <c r="BL186" s="14" t="s">
        <v>204</v>
      </c>
      <c r="BM186" s="225" t="s">
        <v>282</v>
      </c>
    </row>
    <row r="187" s="1" customFormat="1" ht="24" customHeight="1">
      <c r="B187" s="35"/>
      <c r="C187" s="214" t="s">
        <v>283</v>
      </c>
      <c r="D187" s="214" t="s">
        <v>124</v>
      </c>
      <c r="E187" s="215" t="s">
        <v>284</v>
      </c>
      <c r="F187" s="216" t="s">
        <v>285</v>
      </c>
      <c r="G187" s="217" t="s">
        <v>156</v>
      </c>
      <c r="H187" s="218">
        <v>10.050000000000001</v>
      </c>
      <c r="I187" s="219"/>
      <c r="J187" s="220">
        <f>ROUND(I187*H187,2)</f>
        <v>0</v>
      </c>
      <c r="K187" s="216" t="s">
        <v>128</v>
      </c>
      <c r="L187" s="40"/>
      <c r="M187" s="221" t="s">
        <v>1</v>
      </c>
      <c r="N187" s="222" t="s">
        <v>42</v>
      </c>
      <c r="O187" s="83"/>
      <c r="P187" s="223">
        <f>O187*H187</f>
        <v>0</v>
      </c>
      <c r="Q187" s="223">
        <v>0.0074999999999999997</v>
      </c>
      <c r="R187" s="223">
        <f>Q187*H187</f>
        <v>0.075374999999999998</v>
      </c>
      <c r="S187" s="223">
        <v>0</v>
      </c>
      <c r="T187" s="224">
        <f>S187*H187</f>
        <v>0</v>
      </c>
      <c r="AR187" s="225" t="s">
        <v>204</v>
      </c>
      <c r="AT187" s="225" t="s">
        <v>124</v>
      </c>
      <c r="AU187" s="225" t="s">
        <v>84</v>
      </c>
      <c r="AY187" s="14" t="s">
        <v>122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4" t="s">
        <v>82</v>
      </c>
      <c r="BK187" s="226">
        <f>ROUND(I187*H187,2)</f>
        <v>0</v>
      </c>
      <c r="BL187" s="14" t="s">
        <v>204</v>
      </c>
      <c r="BM187" s="225" t="s">
        <v>286</v>
      </c>
    </row>
    <row r="188" s="1" customFormat="1" ht="24" customHeight="1">
      <c r="B188" s="35"/>
      <c r="C188" s="241" t="s">
        <v>287</v>
      </c>
      <c r="D188" s="241" t="s">
        <v>232</v>
      </c>
      <c r="E188" s="242" t="s">
        <v>288</v>
      </c>
      <c r="F188" s="243" t="s">
        <v>289</v>
      </c>
      <c r="G188" s="244" t="s">
        <v>156</v>
      </c>
      <c r="H188" s="245">
        <v>11.055</v>
      </c>
      <c r="I188" s="246"/>
      <c r="J188" s="247">
        <f>ROUND(I188*H188,2)</f>
        <v>0</v>
      </c>
      <c r="K188" s="243" t="s">
        <v>128</v>
      </c>
      <c r="L188" s="248"/>
      <c r="M188" s="249" t="s">
        <v>1</v>
      </c>
      <c r="N188" s="250" t="s">
        <v>42</v>
      </c>
      <c r="O188" s="83"/>
      <c r="P188" s="223">
        <f>O188*H188</f>
        <v>0</v>
      </c>
      <c r="Q188" s="223">
        <v>0.0177</v>
      </c>
      <c r="R188" s="223">
        <f>Q188*H188</f>
        <v>0.1956735</v>
      </c>
      <c r="S188" s="223">
        <v>0</v>
      </c>
      <c r="T188" s="224">
        <f>S188*H188</f>
        <v>0</v>
      </c>
      <c r="AR188" s="225" t="s">
        <v>236</v>
      </c>
      <c r="AT188" s="225" t="s">
        <v>232</v>
      </c>
      <c r="AU188" s="225" t="s">
        <v>84</v>
      </c>
      <c r="AY188" s="14" t="s">
        <v>122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4" t="s">
        <v>82</v>
      </c>
      <c r="BK188" s="226">
        <f>ROUND(I188*H188,2)</f>
        <v>0</v>
      </c>
      <c r="BL188" s="14" t="s">
        <v>204</v>
      </c>
      <c r="BM188" s="225" t="s">
        <v>290</v>
      </c>
    </row>
    <row r="189" s="12" customFormat="1">
      <c r="B189" s="227"/>
      <c r="C189" s="228"/>
      <c r="D189" s="229" t="s">
        <v>131</v>
      </c>
      <c r="E189" s="228"/>
      <c r="F189" s="231" t="s">
        <v>291</v>
      </c>
      <c r="G189" s="228"/>
      <c r="H189" s="232">
        <v>11.055</v>
      </c>
      <c r="I189" s="233"/>
      <c r="J189" s="228"/>
      <c r="K189" s="228"/>
      <c r="L189" s="234"/>
      <c r="M189" s="235"/>
      <c r="N189" s="236"/>
      <c r="O189" s="236"/>
      <c r="P189" s="236"/>
      <c r="Q189" s="236"/>
      <c r="R189" s="236"/>
      <c r="S189" s="236"/>
      <c r="T189" s="237"/>
      <c r="AT189" s="238" t="s">
        <v>131</v>
      </c>
      <c r="AU189" s="238" t="s">
        <v>84</v>
      </c>
      <c r="AV189" s="12" t="s">
        <v>84</v>
      </c>
      <c r="AW189" s="12" t="s">
        <v>4</v>
      </c>
      <c r="AX189" s="12" t="s">
        <v>82</v>
      </c>
      <c r="AY189" s="238" t="s">
        <v>122</v>
      </c>
    </row>
    <row r="190" s="1" customFormat="1" ht="24" customHeight="1">
      <c r="B190" s="35"/>
      <c r="C190" s="214" t="s">
        <v>236</v>
      </c>
      <c r="D190" s="214" t="s">
        <v>124</v>
      </c>
      <c r="E190" s="215" t="s">
        <v>292</v>
      </c>
      <c r="F190" s="216" t="s">
        <v>293</v>
      </c>
      <c r="G190" s="217" t="s">
        <v>145</v>
      </c>
      <c r="H190" s="218">
        <v>0.27400000000000002</v>
      </c>
      <c r="I190" s="219"/>
      <c r="J190" s="220">
        <f>ROUND(I190*H190,2)</f>
        <v>0</v>
      </c>
      <c r="K190" s="216" t="s">
        <v>128</v>
      </c>
      <c r="L190" s="40"/>
      <c r="M190" s="221" t="s">
        <v>1</v>
      </c>
      <c r="N190" s="222" t="s">
        <v>42</v>
      </c>
      <c r="O190" s="83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AR190" s="225" t="s">
        <v>204</v>
      </c>
      <c r="AT190" s="225" t="s">
        <v>124</v>
      </c>
      <c r="AU190" s="225" t="s">
        <v>84</v>
      </c>
      <c r="AY190" s="14" t="s">
        <v>122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4" t="s">
        <v>82</v>
      </c>
      <c r="BK190" s="226">
        <f>ROUND(I190*H190,2)</f>
        <v>0</v>
      </c>
      <c r="BL190" s="14" t="s">
        <v>204</v>
      </c>
      <c r="BM190" s="225" t="s">
        <v>294</v>
      </c>
    </row>
    <row r="191" s="1" customFormat="1" ht="24" customHeight="1">
      <c r="B191" s="35"/>
      <c r="C191" s="214" t="s">
        <v>295</v>
      </c>
      <c r="D191" s="214" t="s">
        <v>124</v>
      </c>
      <c r="E191" s="215" t="s">
        <v>296</v>
      </c>
      <c r="F191" s="216" t="s">
        <v>297</v>
      </c>
      <c r="G191" s="217" t="s">
        <v>145</v>
      </c>
      <c r="H191" s="218">
        <v>0.27400000000000002</v>
      </c>
      <c r="I191" s="219"/>
      <c r="J191" s="220">
        <f>ROUND(I191*H191,2)</f>
        <v>0</v>
      </c>
      <c r="K191" s="216" t="s">
        <v>128</v>
      </c>
      <c r="L191" s="40"/>
      <c r="M191" s="221" t="s">
        <v>1</v>
      </c>
      <c r="N191" s="222" t="s">
        <v>42</v>
      </c>
      <c r="O191" s="83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AR191" s="225" t="s">
        <v>204</v>
      </c>
      <c r="AT191" s="225" t="s">
        <v>124</v>
      </c>
      <c r="AU191" s="225" t="s">
        <v>84</v>
      </c>
      <c r="AY191" s="14" t="s">
        <v>122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4" t="s">
        <v>82</v>
      </c>
      <c r="BK191" s="226">
        <f>ROUND(I191*H191,2)</f>
        <v>0</v>
      </c>
      <c r="BL191" s="14" t="s">
        <v>204</v>
      </c>
      <c r="BM191" s="225" t="s">
        <v>298</v>
      </c>
    </row>
    <row r="192" s="11" customFormat="1" ht="22.8" customHeight="1">
      <c r="B192" s="198"/>
      <c r="C192" s="199"/>
      <c r="D192" s="200" t="s">
        <v>76</v>
      </c>
      <c r="E192" s="212" t="s">
        <v>299</v>
      </c>
      <c r="F192" s="212" t="s">
        <v>300</v>
      </c>
      <c r="G192" s="199"/>
      <c r="H192" s="199"/>
      <c r="I192" s="202"/>
      <c r="J192" s="213">
        <f>BK192</f>
        <v>0</v>
      </c>
      <c r="K192" s="199"/>
      <c r="L192" s="204"/>
      <c r="M192" s="205"/>
      <c r="N192" s="206"/>
      <c r="O192" s="206"/>
      <c r="P192" s="207">
        <f>SUM(P193:P198)</f>
        <v>0</v>
      </c>
      <c r="Q192" s="206"/>
      <c r="R192" s="207">
        <f>SUM(R193:R198)</f>
        <v>0.00022751999999999999</v>
      </c>
      <c r="S192" s="206"/>
      <c r="T192" s="208">
        <f>SUM(T193:T198)</f>
        <v>0</v>
      </c>
      <c r="AR192" s="209" t="s">
        <v>84</v>
      </c>
      <c r="AT192" s="210" t="s">
        <v>76</v>
      </c>
      <c r="AU192" s="210" t="s">
        <v>82</v>
      </c>
      <c r="AY192" s="209" t="s">
        <v>122</v>
      </c>
      <c r="BK192" s="211">
        <f>SUM(BK193:BK198)</f>
        <v>0</v>
      </c>
    </row>
    <row r="193" s="1" customFormat="1" ht="24" customHeight="1">
      <c r="B193" s="35"/>
      <c r="C193" s="214" t="s">
        <v>301</v>
      </c>
      <c r="D193" s="214" t="s">
        <v>124</v>
      </c>
      <c r="E193" s="215" t="s">
        <v>302</v>
      </c>
      <c r="F193" s="216" t="s">
        <v>303</v>
      </c>
      <c r="G193" s="217" t="s">
        <v>156</v>
      </c>
      <c r="H193" s="218">
        <v>0.47399999999999998</v>
      </c>
      <c r="I193" s="219"/>
      <c r="J193" s="220">
        <f>ROUND(I193*H193,2)</f>
        <v>0</v>
      </c>
      <c r="K193" s="216" t="s">
        <v>225</v>
      </c>
      <c r="L193" s="40"/>
      <c r="M193" s="221" t="s">
        <v>1</v>
      </c>
      <c r="N193" s="222" t="s">
        <v>42</v>
      </c>
      <c r="O193" s="83"/>
      <c r="P193" s="223">
        <f>O193*H193</f>
        <v>0</v>
      </c>
      <c r="Q193" s="223">
        <v>6.9999999999999994E-05</v>
      </c>
      <c r="R193" s="223">
        <f>Q193*H193</f>
        <v>3.3179999999999997E-05</v>
      </c>
      <c r="S193" s="223">
        <v>0</v>
      </c>
      <c r="T193" s="224">
        <f>S193*H193</f>
        <v>0</v>
      </c>
      <c r="AR193" s="225" t="s">
        <v>204</v>
      </c>
      <c r="AT193" s="225" t="s">
        <v>124</v>
      </c>
      <c r="AU193" s="225" t="s">
        <v>84</v>
      </c>
      <c r="AY193" s="14" t="s">
        <v>122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4" t="s">
        <v>82</v>
      </c>
      <c r="BK193" s="226">
        <f>ROUND(I193*H193,2)</f>
        <v>0</v>
      </c>
      <c r="BL193" s="14" t="s">
        <v>204</v>
      </c>
      <c r="BM193" s="225" t="s">
        <v>304</v>
      </c>
    </row>
    <row r="194" s="1" customFormat="1" ht="16.5" customHeight="1">
      <c r="B194" s="35"/>
      <c r="C194" s="214" t="s">
        <v>305</v>
      </c>
      <c r="D194" s="214" t="s">
        <v>124</v>
      </c>
      <c r="E194" s="215" t="s">
        <v>306</v>
      </c>
      <c r="F194" s="216" t="s">
        <v>307</v>
      </c>
      <c r="G194" s="217" t="s">
        <v>156</v>
      </c>
      <c r="H194" s="218">
        <v>0.47399999999999998</v>
      </c>
      <c r="I194" s="219"/>
      <c r="J194" s="220">
        <f>ROUND(I194*H194,2)</f>
        <v>0</v>
      </c>
      <c r="K194" s="216" t="s">
        <v>225</v>
      </c>
      <c r="L194" s="40"/>
      <c r="M194" s="221" t="s">
        <v>1</v>
      </c>
      <c r="N194" s="222" t="s">
        <v>42</v>
      </c>
      <c r="O194" s="83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AR194" s="225" t="s">
        <v>204</v>
      </c>
      <c r="AT194" s="225" t="s">
        <v>124</v>
      </c>
      <c r="AU194" s="225" t="s">
        <v>84</v>
      </c>
      <c r="AY194" s="14" t="s">
        <v>122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4" t="s">
        <v>82</v>
      </c>
      <c r="BK194" s="226">
        <f>ROUND(I194*H194,2)</f>
        <v>0</v>
      </c>
      <c r="BL194" s="14" t="s">
        <v>204</v>
      </c>
      <c r="BM194" s="225" t="s">
        <v>308</v>
      </c>
    </row>
    <row r="195" s="1" customFormat="1" ht="24" customHeight="1">
      <c r="B195" s="35"/>
      <c r="C195" s="214" t="s">
        <v>309</v>
      </c>
      <c r="D195" s="214" t="s">
        <v>124</v>
      </c>
      <c r="E195" s="215" t="s">
        <v>310</v>
      </c>
      <c r="F195" s="216" t="s">
        <v>311</v>
      </c>
      <c r="G195" s="217" t="s">
        <v>156</v>
      </c>
      <c r="H195" s="218">
        <v>0.47399999999999998</v>
      </c>
      <c r="I195" s="219"/>
      <c r="J195" s="220">
        <f>ROUND(I195*H195,2)</f>
        <v>0</v>
      </c>
      <c r="K195" s="216" t="s">
        <v>225</v>
      </c>
      <c r="L195" s="40"/>
      <c r="M195" s="221" t="s">
        <v>1</v>
      </c>
      <c r="N195" s="222" t="s">
        <v>42</v>
      </c>
      <c r="O195" s="83"/>
      <c r="P195" s="223">
        <f>O195*H195</f>
        <v>0</v>
      </c>
      <c r="Q195" s="223">
        <v>0.00017000000000000001</v>
      </c>
      <c r="R195" s="223">
        <f>Q195*H195</f>
        <v>8.0580000000000004E-05</v>
      </c>
      <c r="S195" s="223">
        <v>0</v>
      </c>
      <c r="T195" s="224">
        <f>S195*H195</f>
        <v>0</v>
      </c>
      <c r="AR195" s="225" t="s">
        <v>204</v>
      </c>
      <c r="AT195" s="225" t="s">
        <v>124</v>
      </c>
      <c r="AU195" s="225" t="s">
        <v>84</v>
      </c>
      <c r="AY195" s="14" t="s">
        <v>122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4" t="s">
        <v>82</v>
      </c>
      <c r="BK195" s="226">
        <f>ROUND(I195*H195,2)</f>
        <v>0</v>
      </c>
      <c r="BL195" s="14" t="s">
        <v>204</v>
      </c>
      <c r="BM195" s="225" t="s">
        <v>312</v>
      </c>
    </row>
    <row r="196" s="1" customFormat="1">
      <c r="B196" s="35"/>
      <c r="C196" s="36"/>
      <c r="D196" s="229" t="s">
        <v>167</v>
      </c>
      <c r="E196" s="36"/>
      <c r="F196" s="239" t="s">
        <v>313</v>
      </c>
      <c r="G196" s="36"/>
      <c r="H196" s="36"/>
      <c r="I196" s="130"/>
      <c r="J196" s="36"/>
      <c r="K196" s="36"/>
      <c r="L196" s="40"/>
      <c r="M196" s="240"/>
      <c r="N196" s="83"/>
      <c r="O196" s="83"/>
      <c r="P196" s="83"/>
      <c r="Q196" s="83"/>
      <c r="R196" s="83"/>
      <c r="S196" s="83"/>
      <c r="T196" s="84"/>
      <c r="AT196" s="14" t="s">
        <v>167</v>
      </c>
      <c r="AU196" s="14" t="s">
        <v>84</v>
      </c>
    </row>
    <row r="197" s="1" customFormat="1" ht="24" customHeight="1">
      <c r="B197" s="35"/>
      <c r="C197" s="214" t="s">
        <v>314</v>
      </c>
      <c r="D197" s="214" t="s">
        <v>124</v>
      </c>
      <c r="E197" s="215" t="s">
        <v>315</v>
      </c>
      <c r="F197" s="216" t="s">
        <v>316</v>
      </c>
      <c r="G197" s="217" t="s">
        <v>156</v>
      </c>
      <c r="H197" s="218">
        <v>0.47399999999999998</v>
      </c>
      <c r="I197" s="219"/>
      <c r="J197" s="220">
        <f>ROUND(I197*H197,2)</f>
        <v>0</v>
      </c>
      <c r="K197" s="216" t="s">
        <v>225</v>
      </c>
      <c r="L197" s="40"/>
      <c r="M197" s="221" t="s">
        <v>1</v>
      </c>
      <c r="N197" s="222" t="s">
        <v>42</v>
      </c>
      <c r="O197" s="83"/>
      <c r="P197" s="223">
        <f>O197*H197</f>
        <v>0</v>
      </c>
      <c r="Q197" s="223">
        <v>0.00012</v>
      </c>
      <c r="R197" s="223">
        <f>Q197*H197</f>
        <v>5.6879999999999998E-05</v>
      </c>
      <c r="S197" s="223">
        <v>0</v>
      </c>
      <c r="T197" s="224">
        <f>S197*H197</f>
        <v>0</v>
      </c>
      <c r="AR197" s="225" t="s">
        <v>204</v>
      </c>
      <c r="AT197" s="225" t="s">
        <v>124</v>
      </c>
      <c r="AU197" s="225" t="s">
        <v>84</v>
      </c>
      <c r="AY197" s="14" t="s">
        <v>122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4" t="s">
        <v>82</v>
      </c>
      <c r="BK197" s="226">
        <f>ROUND(I197*H197,2)</f>
        <v>0</v>
      </c>
      <c r="BL197" s="14" t="s">
        <v>204</v>
      </c>
      <c r="BM197" s="225" t="s">
        <v>317</v>
      </c>
    </row>
    <row r="198" s="1" customFormat="1" ht="24" customHeight="1">
      <c r="B198" s="35"/>
      <c r="C198" s="214" t="s">
        <v>318</v>
      </c>
      <c r="D198" s="214" t="s">
        <v>124</v>
      </c>
      <c r="E198" s="215" t="s">
        <v>319</v>
      </c>
      <c r="F198" s="216" t="s">
        <v>320</v>
      </c>
      <c r="G198" s="217" t="s">
        <v>156</v>
      </c>
      <c r="H198" s="218">
        <v>0.47399999999999998</v>
      </c>
      <c r="I198" s="219"/>
      <c r="J198" s="220">
        <f>ROUND(I198*H198,2)</f>
        <v>0</v>
      </c>
      <c r="K198" s="216" t="s">
        <v>225</v>
      </c>
      <c r="L198" s="40"/>
      <c r="M198" s="221" t="s">
        <v>1</v>
      </c>
      <c r="N198" s="222" t="s">
        <v>42</v>
      </c>
      <c r="O198" s="83"/>
      <c r="P198" s="223">
        <f>O198*H198</f>
        <v>0</v>
      </c>
      <c r="Q198" s="223">
        <v>0.00012</v>
      </c>
      <c r="R198" s="223">
        <f>Q198*H198</f>
        <v>5.6879999999999998E-05</v>
      </c>
      <c r="S198" s="223">
        <v>0</v>
      </c>
      <c r="T198" s="224">
        <f>S198*H198</f>
        <v>0</v>
      </c>
      <c r="AR198" s="225" t="s">
        <v>204</v>
      </c>
      <c r="AT198" s="225" t="s">
        <v>124</v>
      </c>
      <c r="AU198" s="225" t="s">
        <v>84</v>
      </c>
      <c r="AY198" s="14" t="s">
        <v>122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4" t="s">
        <v>82</v>
      </c>
      <c r="BK198" s="226">
        <f>ROUND(I198*H198,2)</f>
        <v>0</v>
      </c>
      <c r="BL198" s="14" t="s">
        <v>204</v>
      </c>
      <c r="BM198" s="225" t="s">
        <v>321</v>
      </c>
    </row>
    <row r="199" s="11" customFormat="1" ht="22.8" customHeight="1">
      <c r="B199" s="198"/>
      <c r="C199" s="199"/>
      <c r="D199" s="200" t="s">
        <v>76</v>
      </c>
      <c r="E199" s="212" t="s">
        <v>322</v>
      </c>
      <c r="F199" s="212" t="s">
        <v>323</v>
      </c>
      <c r="G199" s="199"/>
      <c r="H199" s="199"/>
      <c r="I199" s="202"/>
      <c r="J199" s="213">
        <f>BK199</f>
        <v>0</v>
      </c>
      <c r="K199" s="199"/>
      <c r="L199" s="204"/>
      <c r="M199" s="205"/>
      <c r="N199" s="206"/>
      <c r="O199" s="206"/>
      <c r="P199" s="207">
        <f>SUM(P200:P202)</f>
        <v>0</v>
      </c>
      <c r="Q199" s="206"/>
      <c r="R199" s="207">
        <f>SUM(R200:R202)</f>
        <v>0.0147</v>
      </c>
      <c r="S199" s="206"/>
      <c r="T199" s="208">
        <f>SUM(T200:T202)</f>
        <v>0</v>
      </c>
      <c r="AR199" s="209" t="s">
        <v>84</v>
      </c>
      <c r="AT199" s="210" t="s">
        <v>76</v>
      </c>
      <c r="AU199" s="210" t="s">
        <v>82</v>
      </c>
      <c r="AY199" s="209" t="s">
        <v>122</v>
      </c>
      <c r="BK199" s="211">
        <f>SUM(BK200:BK202)</f>
        <v>0</v>
      </c>
    </row>
    <row r="200" s="1" customFormat="1" ht="16.5" customHeight="1">
      <c r="B200" s="35"/>
      <c r="C200" s="214" t="s">
        <v>324</v>
      </c>
      <c r="D200" s="214" t="s">
        <v>124</v>
      </c>
      <c r="E200" s="215" t="s">
        <v>325</v>
      </c>
      <c r="F200" s="216" t="s">
        <v>326</v>
      </c>
      <c r="G200" s="217" t="s">
        <v>156</v>
      </c>
      <c r="H200" s="218">
        <v>30</v>
      </c>
      <c r="I200" s="219"/>
      <c r="J200" s="220">
        <f>ROUND(I200*H200,2)</f>
        <v>0</v>
      </c>
      <c r="K200" s="216" t="s">
        <v>225</v>
      </c>
      <c r="L200" s="40"/>
      <c r="M200" s="221" t="s">
        <v>1</v>
      </c>
      <c r="N200" s="222" t="s">
        <v>42</v>
      </c>
      <c r="O200" s="83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AR200" s="225" t="s">
        <v>204</v>
      </c>
      <c r="AT200" s="225" t="s">
        <v>124</v>
      </c>
      <c r="AU200" s="225" t="s">
        <v>84</v>
      </c>
      <c r="AY200" s="14" t="s">
        <v>122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4" t="s">
        <v>82</v>
      </c>
      <c r="BK200" s="226">
        <f>ROUND(I200*H200,2)</f>
        <v>0</v>
      </c>
      <c r="BL200" s="14" t="s">
        <v>204</v>
      </c>
      <c r="BM200" s="225" t="s">
        <v>327</v>
      </c>
    </row>
    <row r="201" s="1" customFormat="1" ht="24" customHeight="1">
      <c r="B201" s="35"/>
      <c r="C201" s="214" t="s">
        <v>328</v>
      </c>
      <c r="D201" s="214" t="s">
        <v>124</v>
      </c>
      <c r="E201" s="215" t="s">
        <v>329</v>
      </c>
      <c r="F201" s="216" t="s">
        <v>330</v>
      </c>
      <c r="G201" s="217" t="s">
        <v>156</v>
      </c>
      <c r="H201" s="218">
        <v>30</v>
      </c>
      <c r="I201" s="219"/>
      <c r="J201" s="220">
        <f>ROUND(I201*H201,2)</f>
        <v>0</v>
      </c>
      <c r="K201" s="216" t="s">
        <v>225</v>
      </c>
      <c r="L201" s="40"/>
      <c r="M201" s="221" t="s">
        <v>1</v>
      </c>
      <c r="N201" s="222" t="s">
        <v>42</v>
      </c>
      <c r="O201" s="83"/>
      <c r="P201" s="223">
        <f>O201*H201</f>
        <v>0</v>
      </c>
      <c r="Q201" s="223">
        <v>0.00020000000000000001</v>
      </c>
      <c r="R201" s="223">
        <f>Q201*H201</f>
        <v>0.0060000000000000001</v>
      </c>
      <c r="S201" s="223">
        <v>0</v>
      </c>
      <c r="T201" s="224">
        <f>S201*H201</f>
        <v>0</v>
      </c>
      <c r="AR201" s="225" t="s">
        <v>204</v>
      </c>
      <c r="AT201" s="225" t="s">
        <v>124</v>
      </c>
      <c r="AU201" s="225" t="s">
        <v>84</v>
      </c>
      <c r="AY201" s="14" t="s">
        <v>122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4" t="s">
        <v>82</v>
      </c>
      <c r="BK201" s="226">
        <f>ROUND(I201*H201,2)</f>
        <v>0</v>
      </c>
      <c r="BL201" s="14" t="s">
        <v>204</v>
      </c>
      <c r="BM201" s="225" t="s">
        <v>331</v>
      </c>
    </row>
    <row r="202" s="1" customFormat="1" ht="24" customHeight="1">
      <c r="B202" s="35"/>
      <c r="C202" s="214" t="s">
        <v>332</v>
      </c>
      <c r="D202" s="214" t="s">
        <v>124</v>
      </c>
      <c r="E202" s="215" t="s">
        <v>333</v>
      </c>
      <c r="F202" s="216" t="s">
        <v>334</v>
      </c>
      <c r="G202" s="217" t="s">
        <v>156</v>
      </c>
      <c r="H202" s="218">
        <v>30</v>
      </c>
      <c r="I202" s="219"/>
      <c r="J202" s="220">
        <f>ROUND(I202*H202,2)</f>
        <v>0</v>
      </c>
      <c r="K202" s="216" t="s">
        <v>225</v>
      </c>
      <c r="L202" s="40"/>
      <c r="M202" s="221" t="s">
        <v>1</v>
      </c>
      <c r="N202" s="222" t="s">
        <v>42</v>
      </c>
      <c r="O202" s="83"/>
      <c r="P202" s="223">
        <f>O202*H202</f>
        <v>0</v>
      </c>
      <c r="Q202" s="223">
        <v>0.00029</v>
      </c>
      <c r="R202" s="223">
        <f>Q202*H202</f>
        <v>0.0086999999999999994</v>
      </c>
      <c r="S202" s="223">
        <v>0</v>
      </c>
      <c r="T202" s="224">
        <f>S202*H202</f>
        <v>0</v>
      </c>
      <c r="AR202" s="225" t="s">
        <v>204</v>
      </c>
      <c r="AT202" s="225" t="s">
        <v>124</v>
      </c>
      <c r="AU202" s="225" t="s">
        <v>84</v>
      </c>
      <c r="AY202" s="14" t="s">
        <v>122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4" t="s">
        <v>82</v>
      </c>
      <c r="BK202" s="226">
        <f>ROUND(I202*H202,2)</f>
        <v>0</v>
      </c>
      <c r="BL202" s="14" t="s">
        <v>204</v>
      </c>
      <c r="BM202" s="225" t="s">
        <v>335</v>
      </c>
    </row>
    <row r="203" s="11" customFormat="1" ht="25.92" customHeight="1">
      <c r="B203" s="198"/>
      <c r="C203" s="199"/>
      <c r="D203" s="200" t="s">
        <v>76</v>
      </c>
      <c r="E203" s="201" t="s">
        <v>232</v>
      </c>
      <c r="F203" s="201" t="s">
        <v>232</v>
      </c>
      <c r="G203" s="199"/>
      <c r="H203" s="199"/>
      <c r="I203" s="202"/>
      <c r="J203" s="203">
        <f>BK203</f>
        <v>0</v>
      </c>
      <c r="K203" s="199"/>
      <c r="L203" s="204"/>
      <c r="M203" s="205"/>
      <c r="N203" s="206"/>
      <c r="O203" s="206"/>
      <c r="P203" s="207">
        <f>P204+P206</f>
        <v>0</v>
      </c>
      <c r="Q203" s="206"/>
      <c r="R203" s="207">
        <f>R204+R206</f>
        <v>0</v>
      </c>
      <c r="S203" s="206"/>
      <c r="T203" s="208">
        <f>T204+T206</f>
        <v>0</v>
      </c>
      <c r="AR203" s="209" t="s">
        <v>138</v>
      </c>
      <c r="AT203" s="210" t="s">
        <v>76</v>
      </c>
      <c r="AU203" s="210" t="s">
        <v>77</v>
      </c>
      <c r="AY203" s="209" t="s">
        <v>122</v>
      </c>
      <c r="BK203" s="211">
        <f>BK204+BK206</f>
        <v>0</v>
      </c>
    </row>
    <row r="204" s="11" customFormat="1" ht="22.8" customHeight="1">
      <c r="B204" s="198"/>
      <c r="C204" s="199"/>
      <c r="D204" s="200" t="s">
        <v>76</v>
      </c>
      <c r="E204" s="212" t="s">
        <v>336</v>
      </c>
      <c r="F204" s="212" t="s">
        <v>337</v>
      </c>
      <c r="G204" s="199"/>
      <c r="H204" s="199"/>
      <c r="I204" s="202"/>
      <c r="J204" s="213">
        <f>BK204</f>
        <v>0</v>
      </c>
      <c r="K204" s="199"/>
      <c r="L204" s="204"/>
      <c r="M204" s="205"/>
      <c r="N204" s="206"/>
      <c r="O204" s="206"/>
      <c r="P204" s="207">
        <f>P205</f>
        <v>0</v>
      </c>
      <c r="Q204" s="206"/>
      <c r="R204" s="207">
        <f>R205</f>
        <v>0</v>
      </c>
      <c r="S204" s="206"/>
      <c r="T204" s="208">
        <f>T205</f>
        <v>0</v>
      </c>
      <c r="AR204" s="209" t="s">
        <v>138</v>
      </c>
      <c r="AT204" s="210" t="s">
        <v>76</v>
      </c>
      <c r="AU204" s="210" t="s">
        <v>82</v>
      </c>
      <c r="AY204" s="209" t="s">
        <v>122</v>
      </c>
      <c r="BK204" s="211">
        <f>BK205</f>
        <v>0</v>
      </c>
    </row>
    <row r="205" s="1" customFormat="1" ht="24" customHeight="1">
      <c r="B205" s="35"/>
      <c r="C205" s="214" t="s">
        <v>338</v>
      </c>
      <c r="D205" s="214" t="s">
        <v>124</v>
      </c>
      <c r="E205" s="215" t="s">
        <v>339</v>
      </c>
      <c r="F205" s="216" t="s">
        <v>340</v>
      </c>
      <c r="G205" s="217" t="s">
        <v>341</v>
      </c>
      <c r="H205" s="218">
        <v>1</v>
      </c>
      <c r="I205" s="219"/>
      <c r="J205" s="220">
        <f>ROUND(I205*H205,2)</f>
        <v>0</v>
      </c>
      <c r="K205" s="216" t="s">
        <v>1</v>
      </c>
      <c r="L205" s="40"/>
      <c r="M205" s="221" t="s">
        <v>1</v>
      </c>
      <c r="N205" s="222" t="s">
        <v>42</v>
      </c>
      <c r="O205" s="83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AR205" s="225" t="s">
        <v>342</v>
      </c>
      <c r="AT205" s="225" t="s">
        <v>124</v>
      </c>
      <c r="AU205" s="225" t="s">
        <v>84</v>
      </c>
      <c r="AY205" s="14" t="s">
        <v>122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4" t="s">
        <v>82</v>
      </c>
      <c r="BK205" s="226">
        <f>ROUND(I205*H205,2)</f>
        <v>0</v>
      </c>
      <c r="BL205" s="14" t="s">
        <v>342</v>
      </c>
      <c r="BM205" s="225" t="s">
        <v>343</v>
      </c>
    </row>
    <row r="206" s="11" customFormat="1" ht="22.8" customHeight="1">
      <c r="B206" s="198"/>
      <c r="C206" s="199"/>
      <c r="D206" s="200" t="s">
        <v>76</v>
      </c>
      <c r="E206" s="212" t="s">
        <v>344</v>
      </c>
      <c r="F206" s="212" t="s">
        <v>345</v>
      </c>
      <c r="G206" s="199"/>
      <c r="H206" s="199"/>
      <c r="I206" s="202"/>
      <c r="J206" s="213">
        <f>BK206</f>
        <v>0</v>
      </c>
      <c r="K206" s="199"/>
      <c r="L206" s="204"/>
      <c r="M206" s="205"/>
      <c r="N206" s="206"/>
      <c r="O206" s="206"/>
      <c r="P206" s="207">
        <f>P207</f>
        <v>0</v>
      </c>
      <c r="Q206" s="206"/>
      <c r="R206" s="207">
        <f>R207</f>
        <v>0</v>
      </c>
      <c r="S206" s="206"/>
      <c r="T206" s="208">
        <f>T207</f>
        <v>0</v>
      </c>
      <c r="AR206" s="209" t="s">
        <v>138</v>
      </c>
      <c r="AT206" s="210" t="s">
        <v>76</v>
      </c>
      <c r="AU206" s="210" t="s">
        <v>82</v>
      </c>
      <c r="AY206" s="209" t="s">
        <v>122</v>
      </c>
      <c r="BK206" s="211">
        <f>BK207</f>
        <v>0</v>
      </c>
    </row>
    <row r="207" s="1" customFormat="1" ht="24" customHeight="1">
      <c r="B207" s="35"/>
      <c r="C207" s="214" t="s">
        <v>346</v>
      </c>
      <c r="D207" s="214" t="s">
        <v>124</v>
      </c>
      <c r="E207" s="215" t="s">
        <v>347</v>
      </c>
      <c r="F207" s="216" t="s">
        <v>348</v>
      </c>
      <c r="G207" s="217" t="s">
        <v>341</v>
      </c>
      <c r="H207" s="218">
        <v>1</v>
      </c>
      <c r="I207" s="219"/>
      <c r="J207" s="220">
        <f>ROUND(I207*H207,2)</f>
        <v>0</v>
      </c>
      <c r="K207" s="216" t="s">
        <v>1</v>
      </c>
      <c r="L207" s="40"/>
      <c r="M207" s="251" t="s">
        <v>1</v>
      </c>
      <c r="N207" s="252" t="s">
        <v>42</v>
      </c>
      <c r="O207" s="253"/>
      <c r="P207" s="254">
        <f>O207*H207</f>
        <v>0</v>
      </c>
      <c r="Q207" s="254">
        <v>0</v>
      </c>
      <c r="R207" s="254">
        <f>Q207*H207</f>
        <v>0</v>
      </c>
      <c r="S207" s="254">
        <v>0</v>
      </c>
      <c r="T207" s="255">
        <f>S207*H207</f>
        <v>0</v>
      </c>
      <c r="AR207" s="225" t="s">
        <v>342</v>
      </c>
      <c r="AT207" s="225" t="s">
        <v>124</v>
      </c>
      <c r="AU207" s="225" t="s">
        <v>84</v>
      </c>
      <c r="AY207" s="14" t="s">
        <v>122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4" t="s">
        <v>82</v>
      </c>
      <c r="BK207" s="226">
        <f>ROUND(I207*H207,2)</f>
        <v>0</v>
      </c>
      <c r="BL207" s="14" t="s">
        <v>342</v>
      </c>
      <c r="BM207" s="225" t="s">
        <v>349</v>
      </c>
    </row>
    <row r="208" s="1" customFormat="1" ht="6.96" customHeight="1">
      <c r="B208" s="58"/>
      <c r="C208" s="59"/>
      <c r="D208" s="59"/>
      <c r="E208" s="59"/>
      <c r="F208" s="59"/>
      <c r="G208" s="59"/>
      <c r="H208" s="59"/>
      <c r="I208" s="164"/>
      <c r="J208" s="59"/>
      <c r="K208" s="59"/>
      <c r="L208" s="40"/>
    </row>
  </sheetData>
  <sheetProtection sheet="1" autoFilter="0" formatColumns="0" formatRows="0" objects="1" scenarios="1" spinCount="100000" saltValue="1bUq9qjnTV1HVBnwIlgGFNd2+FPP1ImT43ua4MYzTOKuMW0zY9rHIumx9SIe/+acWI4F3zXbIW9Um8hPaIadoQ==" hashValue="A+DkHsw6qno3x9c3U527yjFRQnmvd2ef5Otshiv/d2s17ek7PgbrVo9hqQlC2yfelwZR6Y0GVcuB8f53s1BzLw==" algorithmName="SHA-512" password="CC35"/>
  <autoFilter ref="C127:K207"/>
  <mergeCells count="6">
    <mergeCell ref="E7:H7"/>
    <mergeCell ref="E16:H16"/>
    <mergeCell ref="E25:H25"/>
    <mergeCell ref="E85:H85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PS-HQML2\loup</dc:creator>
  <cp:lastModifiedBy>PS-HQML2\loup</cp:lastModifiedBy>
  <dcterms:created xsi:type="dcterms:W3CDTF">2019-11-06T07:57:13Z</dcterms:created>
  <dcterms:modified xsi:type="dcterms:W3CDTF">2019-11-06T07:57:14Z</dcterms:modified>
</cp:coreProperties>
</file>